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78D7990D-00D5-478E-B665-7C38F37B0DE8}" xr6:coauthVersionLast="45" xr6:coauthVersionMax="45" xr10:uidLastSave="{00000000-0000-0000-0000-000000000000}"/>
  <bookViews>
    <workbookView xWindow="20370" yWindow="-120" windowWidth="29040" windowHeight="15840" xr2:uid="{00000000-000D-0000-FFFF-FFFF00000000}"/>
  </bookViews>
  <sheets>
    <sheet name="Instructions" sheetId="37" r:id="rId1"/>
    <sheet name="Unit Data from Audit Worksheet" sheetId="1" r:id="rId2"/>
    <sheet name="IMPORT" sheetId="28" state="hidden" r:id="rId3"/>
    <sheet name="2019 Data" sheetId="35" state="hidden" r:id="rId4"/>
    <sheet name="Unit Names" sheetId="32" state="hidden" r:id="rId5"/>
  </sheets>
  <externalReferences>
    <externalReference r:id="rId6"/>
  </externalReferences>
  <definedNames>
    <definedName name="Audit_Dtl">[1]Database!$AC$3:$AP$413</definedName>
    <definedName name="_xlnm.Print_Area" localSheetId="0">Instructions!$B$1:$B$34</definedName>
    <definedName name="_xlnm.Print_Area" localSheetId="1">'Unit Data from Audit Worksheet'!$A$6:$E$34</definedName>
    <definedName name="_xlnm.Print_Area" localSheetId="4">'Unit Names'!$B$1:$E$45</definedName>
    <definedName name="_xlnm.Print_Titles" localSheetId="1">'Unit Data from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0" i="1" l="1"/>
  <c r="F48" i="28" s="1"/>
  <c r="G51" i="1"/>
  <c r="F49" i="28" s="1"/>
  <c r="G52" i="1"/>
  <c r="F50" i="28" s="1"/>
  <c r="G53" i="1"/>
  <c r="F51" i="28" s="1"/>
  <c r="G54" i="1"/>
  <c r="F52" i="28" s="1"/>
  <c r="G55" i="1"/>
  <c r="F53" i="28" s="1"/>
  <c r="G56" i="1"/>
  <c r="F54" i="28" s="1"/>
  <c r="G49" i="1"/>
  <c r="F47" i="28" s="1"/>
  <c r="E56" i="28" l="1"/>
  <c r="L56" i="28" s="1"/>
  <c r="P56" i="28" s="1"/>
  <c r="E57" i="28"/>
  <c r="L57" i="28" s="1"/>
  <c r="P57" i="28" s="1"/>
  <c r="E58" i="28"/>
  <c r="L58" i="28" s="1"/>
  <c r="P58" i="28" s="1"/>
  <c r="E59" i="28"/>
  <c r="L59" i="28" s="1"/>
  <c r="P59" i="28" s="1"/>
  <c r="E55" i="28"/>
  <c r="L55" i="28" s="1"/>
  <c r="P55" i="28" s="1"/>
  <c r="C56" i="28"/>
  <c r="C57" i="28"/>
  <c r="C58" i="28"/>
  <c r="C59" i="28"/>
  <c r="C55" i="28"/>
  <c r="A56" i="28"/>
  <c r="A57" i="28"/>
  <c r="A58" i="28"/>
  <c r="A59" i="28"/>
  <c r="A55" i="28"/>
  <c r="F65" i="1"/>
  <c r="F66" i="1"/>
  <c r="F67" i="1"/>
  <c r="F68" i="1"/>
  <c r="F64" i="1"/>
  <c r="G68" i="1"/>
  <c r="F59" i="28" s="1"/>
  <c r="G67" i="1"/>
  <c r="F58" i="28" s="1"/>
  <c r="G66" i="1"/>
  <c r="F57" i="28" s="1"/>
  <c r="G65" i="1"/>
  <c r="F56" i="28" s="1"/>
  <c r="G64" i="1"/>
  <c r="F55" i="28" s="1"/>
  <c r="E5" i="28" l="1"/>
  <c r="E6" i="28"/>
  <c r="E7" i="28"/>
  <c r="E8" i="28"/>
  <c r="E9" i="28"/>
  <c r="E10" i="28"/>
  <c r="E11" i="28"/>
  <c r="E12" i="28"/>
  <c r="E13" i="28"/>
  <c r="E14" i="28"/>
  <c r="E15" i="28"/>
  <c r="E16" i="28"/>
  <c r="E17" i="28"/>
  <c r="E18" i="28"/>
  <c r="E19" i="28"/>
  <c r="E20" i="28"/>
  <c r="E21" i="28"/>
  <c r="E22" i="28"/>
  <c r="E23" i="28"/>
  <c r="E24" i="28"/>
  <c r="E25" i="28"/>
  <c r="E26" i="28"/>
  <c r="E27" i="28"/>
  <c r="E28" i="28"/>
  <c r="E29" i="28"/>
  <c r="E30" i="28"/>
  <c r="E31" i="28"/>
  <c r="E32" i="28"/>
  <c r="E33" i="28"/>
  <c r="E34" i="28"/>
  <c r="R46" i="28"/>
  <c r="Q35" i="28"/>
  <c r="Q36" i="28"/>
  <c r="Q37" i="28"/>
  <c r="Q38" i="28"/>
  <c r="Q46" i="28"/>
  <c r="Q60" i="28"/>
  <c r="L38" i="28"/>
  <c r="R38" i="28" s="1"/>
  <c r="L37" i="28"/>
  <c r="R37" i="28" s="1"/>
  <c r="L36" i="28"/>
  <c r="R36" i="28" s="1"/>
  <c r="L35" i="28"/>
  <c r="R35" i="28" s="1"/>
  <c r="P69" i="35"/>
  <c r="P70" i="35"/>
  <c r="P71" i="35"/>
  <c r="P72" i="35"/>
  <c r="P73" i="35"/>
  <c r="P74" i="35"/>
  <c r="P75" i="35"/>
  <c r="P76" i="35"/>
  <c r="P77" i="35"/>
  <c r="P78" i="35"/>
  <c r="P79" i="35"/>
  <c r="P80" i="35"/>
  <c r="P81" i="35"/>
  <c r="P82" i="35"/>
  <c r="P83" i="35"/>
  <c r="P84" i="35"/>
  <c r="P85" i="35"/>
  <c r="P86" i="35"/>
  <c r="P87" i="35"/>
  <c r="P88" i="35"/>
  <c r="P89" i="35"/>
  <c r="P90" i="35"/>
  <c r="P91" i="35"/>
  <c r="P92" i="35"/>
  <c r="P93" i="35"/>
  <c r="G89" i="35"/>
  <c r="H89" i="35"/>
  <c r="I89" i="35"/>
  <c r="J89" i="35"/>
  <c r="K89" i="35"/>
  <c r="L89" i="35"/>
  <c r="M89" i="35"/>
  <c r="N89" i="35"/>
  <c r="O89" i="35"/>
  <c r="Q89" i="35"/>
  <c r="R89" i="35"/>
  <c r="S89" i="35"/>
  <c r="T89" i="35"/>
  <c r="U89" i="35"/>
  <c r="V89" i="35"/>
  <c r="F89" i="35"/>
  <c r="G56" i="35"/>
  <c r="G58" i="35" s="1"/>
  <c r="H56" i="35"/>
  <c r="H58" i="35" s="1"/>
  <c r="I56" i="35"/>
  <c r="I58" i="35" s="1"/>
  <c r="J56" i="35"/>
  <c r="J58" i="35" s="1"/>
  <c r="K56" i="35"/>
  <c r="K58" i="35" s="1"/>
  <c r="L56" i="35"/>
  <c r="L58" i="35" s="1"/>
  <c r="M56" i="35"/>
  <c r="M58" i="35" s="1"/>
  <c r="N56" i="35"/>
  <c r="N58" i="35" s="1"/>
  <c r="O56" i="35"/>
  <c r="O58" i="35" s="1"/>
  <c r="Q56" i="35"/>
  <c r="Q58" i="35" s="1"/>
  <c r="R56" i="35"/>
  <c r="R58" i="35" s="1"/>
  <c r="S56" i="35"/>
  <c r="S58" i="35" s="1"/>
  <c r="T56" i="35"/>
  <c r="T58" i="35" s="1"/>
  <c r="U56" i="35"/>
  <c r="U58" i="35" s="1"/>
  <c r="V56" i="35"/>
  <c r="V58" i="35" s="1"/>
  <c r="F56" i="35"/>
  <c r="F58" i="35" s="1"/>
  <c r="G69" i="35"/>
  <c r="H69" i="35"/>
  <c r="I69" i="35"/>
  <c r="J69" i="35"/>
  <c r="K69" i="35"/>
  <c r="L69" i="35"/>
  <c r="M69" i="35"/>
  <c r="N69" i="35"/>
  <c r="O69" i="35"/>
  <c r="Q69" i="35"/>
  <c r="R69" i="35"/>
  <c r="S69" i="35"/>
  <c r="T69" i="35"/>
  <c r="U69" i="35"/>
  <c r="V69" i="35"/>
  <c r="G70" i="35"/>
  <c r="H70" i="35"/>
  <c r="I70" i="35"/>
  <c r="J70" i="35"/>
  <c r="K70" i="35"/>
  <c r="L70" i="35"/>
  <c r="M70" i="35"/>
  <c r="N70" i="35"/>
  <c r="O70" i="35"/>
  <c r="Q70" i="35"/>
  <c r="R70" i="35"/>
  <c r="S70" i="35"/>
  <c r="T70" i="35"/>
  <c r="U70" i="35"/>
  <c r="V70" i="35"/>
  <c r="G71" i="35"/>
  <c r="H71" i="35"/>
  <c r="I71" i="35"/>
  <c r="J71" i="35"/>
  <c r="K71" i="35"/>
  <c r="L71" i="35"/>
  <c r="M71" i="35"/>
  <c r="N71" i="35"/>
  <c r="O71" i="35"/>
  <c r="Q71" i="35"/>
  <c r="R71" i="35"/>
  <c r="S71" i="35"/>
  <c r="T71" i="35"/>
  <c r="U71" i="35"/>
  <c r="V71" i="35"/>
  <c r="G72" i="35"/>
  <c r="G95" i="35" s="1"/>
  <c r="G97" i="35" s="1"/>
  <c r="H72" i="35"/>
  <c r="I72" i="35"/>
  <c r="J72" i="35"/>
  <c r="K72" i="35"/>
  <c r="L72" i="35"/>
  <c r="M72" i="35"/>
  <c r="N72" i="35"/>
  <c r="O72" i="35"/>
  <c r="Q72" i="35"/>
  <c r="R72" i="35"/>
  <c r="S72" i="35"/>
  <c r="T72" i="35"/>
  <c r="U72" i="35"/>
  <c r="V72" i="35"/>
  <c r="G73" i="35"/>
  <c r="H73" i="35"/>
  <c r="I73" i="35"/>
  <c r="J73" i="35"/>
  <c r="K73" i="35"/>
  <c r="L73" i="35"/>
  <c r="M73" i="35"/>
  <c r="N73" i="35"/>
  <c r="O73" i="35"/>
  <c r="Q73" i="35"/>
  <c r="R73" i="35"/>
  <c r="S73" i="35"/>
  <c r="T73" i="35"/>
  <c r="U73" i="35"/>
  <c r="V73" i="35"/>
  <c r="G74" i="35"/>
  <c r="H74" i="35"/>
  <c r="I74" i="35"/>
  <c r="J74" i="35"/>
  <c r="K74" i="35"/>
  <c r="L74" i="35"/>
  <c r="M74" i="35"/>
  <c r="N74" i="35"/>
  <c r="O74" i="35"/>
  <c r="Q74" i="35"/>
  <c r="R74" i="35"/>
  <c r="S74" i="35"/>
  <c r="T74" i="35"/>
  <c r="U74" i="35"/>
  <c r="V74" i="35"/>
  <c r="G75" i="35"/>
  <c r="H75" i="35"/>
  <c r="I75" i="35"/>
  <c r="J75" i="35"/>
  <c r="K75" i="35"/>
  <c r="L75" i="35"/>
  <c r="M75" i="35"/>
  <c r="N75" i="35"/>
  <c r="O75" i="35"/>
  <c r="Q75" i="35"/>
  <c r="R75" i="35"/>
  <c r="S75" i="35"/>
  <c r="T75" i="35"/>
  <c r="U75" i="35"/>
  <c r="V75" i="35"/>
  <c r="G76" i="35"/>
  <c r="H76" i="35"/>
  <c r="I76" i="35"/>
  <c r="J76" i="35"/>
  <c r="K76" i="35"/>
  <c r="L76" i="35"/>
  <c r="M76" i="35"/>
  <c r="N76" i="35"/>
  <c r="O76" i="35"/>
  <c r="Q76" i="35"/>
  <c r="R76" i="35"/>
  <c r="S76" i="35"/>
  <c r="T76" i="35"/>
  <c r="U76" i="35"/>
  <c r="V76" i="35"/>
  <c r="G77" i="35"/>
  <c r="H77" i="35"/>
  <c r="I77" i="35"/>
  <c r="J77" i="35"/>
  <c r="K77" i="35"/>
  <c r="L77" i="35"/>
  <c r="M77" i="35"/>
  <c r="N77" i="35"/>
  <c r="O77" i="35"/>
  <c r="Q77" i="35"/>
  <c r="R77" i="35"/>
  <c r="S77" i="35"/>
  <c r="T77" i="35"/>
  <c r="U77" i="35"/>
  <c r="V77" i="35"/>
  <c r="G78" i="35"/>
  <c r="H78" i="35"/>
  <c r="I78" i="35"/>
  <c r="J78" i="35"/>
  <c r="K78" i="35"/>
  <c r="L78" i="35"/>
  <c r="M78" i="35"/>
  <c r="N78" i="35"/>
  <c r="O78" i="35"/>
  <c r="Q78" i="35"/>
  <c r="R78" i="35"/>
  <c r="S78" i="35"/>
  <c r="T78" i="35"/>
  <c r="U78" i="35"/>
  <c r="V78" i="35"/>
  <c r="G79" i="35"/>
  <c r="H79" i="35"/>
  <c r="I79" i="35"/>
  <c r="J79" i="35"/>
  <c r="K79" i="35"/>
  <c r="L79" i="35"/>
  <c r="M79" i="35"/>
  <c r="N79" i="35"/>
  <c r="O79" i="35"/>
  <c r="Q79" i="35"/>
  <c r="R79" i="35"/>
  <c r="S79" i="35"/>
  <c r="T79" i="35"/>
  <c r="U79" i="35"/>
  <c r="V79" i="35"/>
  <c r="G80" i="35"/>
  <c r="H80" i="35"/>
  <c r="I80" i="35"/>
  <c r="J80" i="35"/>
  <c r="K80" i="35"/>
  <c r="L80" i="35"/>
  <c r="M80" i="35"/>
  <c r="N80" i="35"/>
  <c r="O80" i="35"/>
  <c r="Q80" i="35"/>
  <c r="R80" i="35"/>
  <c r="S80" i="35"/>
  <c r="T80" i="35"/>
  <c r="U80" i="35"/>
  <c r="V80" i="35"/>
  <c r="G81" i="35"/>
  <c r="H81" i="35"/>
  <c r="I81" i="35"/>
  <c r="J81" i="35"/>
  <c r="K81" i="35"/>
  <c r="L81" i="35"/>
  <c r="M81" i="35"/>
  <c r="N81" i="35"/>
  <c r="O81" i="35"/>
  <c r="Q81" i="35"/>
  <c r="R81" i="35"/>
  <c r="S81" i="35"/>
  <c r="T81" i="35"/>
  <c r="U81" i="35"/>
  <c r="V81" i="35"/>
  <c r="G82" i="35"/>
  <c r="H82" i="35"/>
  <c r="I82" i="35"/>
  <c r="J82" i="35"/>
  <c r="K82" i="35"/>
  <c r="L82" i="35"/>
  <c r="M82" i="35"/>
  <c r="N82" i="35"/>
  <c r="O82" i="35"/>
  <c r="Q82" i="35"/>
  <c r="R82" i="35"/>
  <c r="S82" i="35"/>
  <c r="T82" i="35"/>
  <c r="U82" i="35"/>
  <c r="V82" i="35"/>
  <c r="G83" i="35"/>
  <c r="H83" i="35"/>
  <c r="I83" i="35"/>
  <c r="J83" i="35"/>
  <c r="K83" i="35"/>
  <c r="L83" i="35"/>
  <c r="M83" i="35"/>
  <c r="N83" i="35"/>
  <c r="O83" i="35"/>
  <c r="Q83" i="35"/>
  <c r="R83" i="35"/>
  <c r="S83" i="35"/>
  <c r="T83" i="35"/>
  <c r="U83" i="35"/>
  <c r="V83" i="35"/>
  <c r="G84" i="35"/>
  <c r="H84" i="35"/>
  <c r="I84" i="35"/>
  <c r="J84" i="35"/>
  <c r="K84" i="35"/>
  <c r="L84" i="35"/>
  <c r="M84" i="35"/>
  <c r="N84" i="35"/>
  <c r="O84" i="35"/>
  <c r="Q84" i="35"/>
  <c r="R84" i="35"/>
  <c r="S84" i="35"/>
  <c r="T84" i="35"/>
  <c r="U84" i="35"/>
  <c r="V84" i="35"/>
  <c r="G85" i="35"/>
  <c r="H85" i="35"/>
  <c r="I85" i="35"/>
  <c r="J85" i="35"/>
  <c r="K85" i="35"/>
  <c r="L85" i="35"/>
  <c r="M85" i="35"/>
  <c r="N85" i="35"/>
  <c r="O85" i="35"/>
  <c r="Q85" i="35"/>
  <c r="R85" i="35"/>
  <c r="S85" i="35"/>
  <c r="T85" i="35"/>
  <c r="U85" i="35"/>
  <c r="V85" i="35"/>
  <c r="G86" i="35"/>
  <c r="H86" i="35"/>
  <c r="I86" i="35"/>
  <c r="J86" i="35"/>
  <c r="K86" i="35"/>
  <c r="L86" i="35"/>
  <c r="M86" i="35"/>
  <c r="N86" i="35"/>
  <c r="O86" i="35"/>
  <c r="Q86" i="35"/>
  <c r="R86" i="35"/>
  <c r="S86" i="35"/>
  <c r="T86" i="35"/>
  <c r="U86" i="35"/>
  <c r="V86" i="35"/>
  <c r="G87" i="35"/>
  <c r="H87" i="35"/>
  <c r="I87" i="35"/>
  <c r="J87" i="35"/>
  <c r="K87" i="35"/>
  <c r="L87" i="35"/>
  <c r="M87" i="35"/>
  <c r="N87" i="35"/>
  <c r="O87" i="35"/>
  <c r="Q87" i="35"/>
  <c r="R87" i="35"/>
  <c r="S87" i="35"/>
  <c r="T87" i="35"/>
  <c r="U87" i="35"/>
  <c r="V87" i="35"/>
  <c r="G88" i="35"/>
  <c r="H88" i="35"/>
  <c r="I88" i="35"/>
  <c r="J88" i="35"/>
  <c r="K88" i="35"/>
  <c r="L88" i="35"/>
  <c r="M88" i="35"/>
  <c r="N88" i="35"/>
  <c r="O88" i="35"/>
  <c r="Q88" i="35"/>
  <c r="R88" i="35"/>
  <c r="S88" i="35"/>
  <c r="T88" i="35"/>
  <c r="U88" i="35"/>
  <c r="V88" i="35"/>
  <c r="G90" i="35"/>
  <c r="H90" i="35"/>
  <c r="I90" i="35"/>
  <c r="J90" i="35"/>
  <c r="K90" i="35"/>
  <c r="L90" i="35"/>
  <c r="M90" i="35"/>
  <c r="N90" i="35"/>
  <c r="O90" i="35"/>
  <c r="Q90" i="35"/>
  <c r="R90" i="35"/>
  <c r="S90" i="35"/>
  <c r="T90" i="35"/>
  <c r="U90" i="35"/>
  <c r="V90" i="35"/>
  <c r="G91" i="35"/>
  <c r="H91" i="35"/>
  <c r="I91" i="35"/>
  <c r="J91" i="35"/>
  <c r="K91" i="35"/>
  <c r="L91" i="35"/>
  <c r="M91" i="35"/>
  <c r="N91" i="35"/>
  <c r="O91" i="35"/>
  <c r="Q91" i="35"/>
  <c r="R91" i="35"/>
  <c r="S91" i="35"/>
  <c r="T91" i="35"/>
  <c r="U91" i="35"/>
  <c r="V91" i="35"/>
  <c r="G92" i="35"/>
  <c r="H92" i="35"/>
  <c r="I92" i="35"/>
  <c r="J92" i="35"/>
  <c r="K92" i="35"/>
  <c r="L92" i="35"/>
  <c r="M92" i="35"/>
  <c r="N92" i="35"/>
  <c r="O92" i="35"/>
  <c r="Q92" i="35"/>
  <c r="R92" i="35"/>
  <c r="S92" i="35"/>
  <c r="T92" i="35"/>
  <c r="U92" i="35"/>
  <c r="V92" i="35"/>
  <c r="G93" i="35"/>
  <c r="H93" i="35"/>
  <c r="I93" i="35"/>
  <c r="J93" i="35"/>
  <c r="K93" i="35"/>
  <c r="L93" i="35"/>
  <c r="M93" i="35"/>
  <c r="N93" i="35"/>
  <c r="O93" i="35"/>
  <c r="Q93" i="35"/>
  <c r="R93" i="35"/>
  <c r="S93" i="35"/>
  <c r="T93" i="35"/>
  <c r="U93" i="35"/>
  <c r="V93" i="35"/>
  <c r="F91" i="35"/>
  <c r="F93" i="35"/>
  <c r="F92" i="35"/>
  <c r="F90" i="35"/>
  <c r="F76" i="35"/>
  <c r="F77" i="35"/>
  <c r="F78" i="35"/>
  <c r="F79" i="35"/>
  <c r="F80" i="35"/>
  <c r="F81" i="35"/>
  <c r="F82" i="35"/>
  <c r="F83" i="35"/>
  <c r="F84" i="35"/>
  <c r="F85" i="35"/>
  <c r="F86" i="35"/>
  <c r="F87" i="35"/>
  <c r="F88" i="35"/>
  <c r="F75" i="35"/>
  <c r="F74" i="35"/>
  <c r="F73" i="35"/>
  <c r="F72" i="35"/>
  <c r="F70" i="35"/>
  <c r="F71" i="35"/>
  <c r="F69" i="35"/>
  <c r="F95" i="35" s="1"/>
  <c r="F97" i="35" s="1"/>
  <c r="U95" i="35" l="1"/>
  <c r="U97" i="35" s="1"/>
  <c r="L95" i="35"/>
  <c r="L97" i="35" s="1"/>
  <c r="N95" i="35"/>
  <c r="N97" i="35" s="1"/>
  <c r="V95" i="35"/>
  <c r="V97" i="35" s="1"/>
  <c r="M95" i="35"/>
  <c r="M97" i="35" s="1"/>
  <c r="S95" i="35"/>
  <c r="S97" i="35" s="1"/>
  <c r="J95" i="35"/>
  <c r="J97" i="35" s="1"/>
  <c r="R95" i="35"/>
  <c r="R97" i="35" s="1"/>
  <c r="I95" i="35"/>
  <c r="I97" i="35" s="1"/>
  <c r="Q95" i="35"/>
  <c r="Q97" i="35" s="1"/>
  <c r="H95" i="35"/>
  <c r="H97" i="35" s="1"/>
  <c r="O95" i="35"/>
  <c r="O97" i="35" s="1"/>
  <c r="P95" i="35"/>
  <c r="P97" i="35" s="1"/>
  <c r="K95" i="35"/>
  <c r="K97" i="35" s="1"/>
  <c r="T95" i="35"/>
  <c r="T97" i="35" s="1"/>
  <c r="E16" i="1"/>
  <c r="E36" i="1" l="1"/>
  <c r="E34" i="1"/>
  <c r="E33" i="1"/>
  <c r="E32" i="1"/>
  <c r="E29" i="1"/>
  <c r="E28" i="1"/>
  <c r="E27" i="1"/>
  <c r="E26" i="1"/>
  <c r="E25" i="1"/>
  <c r="E24" i="1"/>
  <c r="E23" i="1"/>
  <c r="E20" i="1"/>
  <c r="E19" i="1"/>
  <c r="E18" i="1"/>
  <c r="E17" i="1"/>
  <c r="E15" i="1"/>
  <c r="E14" i="1"/>
  <c r="E13" i="1"/>
  <c r="E10" i="1"/>
  <c r="E9" i="1"/>
  <c r="E8" i="1"/>
  <c r="E7" i="1"/>
  <c r="E48" i="28" l="1"/>
  <c r="E49" i="28"/>
  <c r="L49" i="28" s="1"/>
  <c r="P49" i="28" s="1"/>
  <c r="E50" i="28"/>
  <c r="L50" i="28" s="1"/>
  <c r="P50" i="28" s="1"/>
  <c r="E51" i="28"/>
  <c r="L51" i="28" s="1"/>
  <c r="P51" i="28" s="1"/>
  <c r="E52" i="28"/>
  <c r="L52" i="28" s="1"/>
  <c r="P52" i="28" s="1"/>
  <c r="E53" i="28"/>
  <c r="L53" i="28" s="1"/>
  <c r="P53" i="28" s="1"/>
  <c r="E54" i="28"/>
  <c r="L54" i="28" s="1"/>
  <c r="P54" i="28" s="1"/>
  <c r="E47" i="28"/>
  <c r="L47" i="28" s="1"/>
  <c r="P47" i="28" s="1"/>
  <c r="J63" i="28" s="1"/>
  <c r="L48" i="28"/>
  <c r="P48" i="28" s="1"/>
  <c r="A48" i="28"/>
  <c r="Q48" i="28" s="1"/>
  <c r="C48" i="28"/>
  <c r="A49" i="28"/>
  <c r="Q49" i="28" s="1"/>
  <c r="C49" i="28"/>
  <c r="A50" i="28"/>
  <c r="Q50" i="28" s="1"/>
  <c r="C50" i="28"/>
  <c r="A51" i="28"/>
  <c r="Q51" i="28" s="1"/>
  <c r="C51" i="28"/>
  <c r="A52" i="28"/>
  <c r="Q52" i="28" s="1"/>
  <c r="C52" i="28"/>
  <c r="A53" i="28"/>
  <c r="Q53" i="28" s="1"/>
  <c r="C53" i="28"/>
  <c r="A54" i="28"/>
  <c r="Q54" i="28" s="1"/>
  <c r="C54" i="28"/>
  <c r="C47" i="28"/>
  <c r="A47" i="28"/>
  <c r="Q47" i="28" s="1"/>
  <c r="E40" i="1"/>
  <c r="E41" i="1"/>
  <c r="A12" i="28" l="1"/>
  <c r="Q12" i="28" s="1"/>
  <c r="B12" i="28"/>
  <c r="C12" i="28"/>
  <c r="L12" i="28"/>
  <c r="H12" i="28"/>
  <c r="G16" i="1"/>
  <c r="F12" i="28" l="1"/>
  <c r="R12" i="28"/>
  <c r="G37" i="1"/>
  <c r="F32" i="28" l="1"/>
  <c r="F31" i="28"/>
  <c r="H44" i="1"/>
  <c r="H43" i="1"/>
  <c r="H42" i="1"/>
  <c r="A30" i="28" l="1"/>
  <c r="Q30" i="28" s="1"/>
  <c r="B30" i="28"/>
  <c r="C30" i="28"/>
  <c r="A31" i="28"/>
  <c r="Q31" i="28" s="1"/>
  <c r="B31" i="28"/>
  <c r="C31" i="28"/>
  <c r="A32" i="28"/>
  <c r="Q32" i="28" s="1"/>
  <c r="B32" i="28"/>
  <c r="C32" i="28"/>
  <c r="A33" i="28"/>
  <c r="Q33" i="28" s="1"/>
  <c r="B33" i="28"/>
  <c r="C33" i="28"/>
  <c r="C29" i="28"/>
  <c r="B29" i="28"/>
  <c r="A29" i="28"/>
  <c r="Q29" i="28" s="1"/>
  <c r="C27" i="28"/>
  <c r="B27" i="28"/>
  <c r="A27" i="28"/>
  <c r="Q27" i="28" s="1"/>
  <c r="G44" i="1"/>
  <c r="G43" i="1"/>
  <c r="G42" i="1"/>
  <c r="G41" i="1"/>
  <c r="F30" i="28" s="1"/>
  <c r="L30" i="28" l="1"/>
  <c r="R30" i="28" s="1"/>
  <c r="L29" i="28"/>
  <c r="R29" i="28" s="1"/>
  <c r="L27" i="28"/>
  <c r="R27" i="28" s="1"/>
  <c r="L33" i="28"/>
  <c r="R33" i="28" s="1"/>
  <c r="L32" i="28"/>
  <c r="F33" i="28" s="1"/>
  <c r="L31" i="28"/>
  <c r="R31" i="28" s="1"/>
  <c r="R32" i="28" l="1"/>
  <c r="H33" i="28"/>
  <c r="U35" i="28"/>
  <c r="U36" i="28"/>
  <c r="U37" i="28"/>
  <c r="U38" i="28"/>
  <c r="L34" i="28"/>
  <c r="R34" i="28" s="1"/>
  <c r="C34" i="28"/>
  <c r="A34" i="28"/>
  <c r="G8" i="1"/>
  <c r="G7" i="1"/>
  <c r="H8" i="28"/>
  <c r="H7" i="28"/>
  <c r="C8" i="28"/>
  <c r="B8" i="28"/>
  <c r="A8" i="28"/>
  <c r="C7" i="28"/>
  <c r="B7" i="28"/>
  <c r="A7" i="28"/>
  <c r="F28" i="28"/>
  <c r="D3" i="1"/>
  <c r="L28" i="28"/>
  <c r="R28" i="28" s="1"/>
  <c r="A28" i="28"/>
  <c r="B28" i="28"/>
  <c r="C28" i="28"/>
  <c r="H26" i="28"/>
  <c r="H25" i="28"/>
  <c r="H24" i="28"/>
  <c r="H23" i="28"/>
  <c r="H22" i="28"/>
  <c r="H21" i="28"/>
  <c r="H20" i="28"/>
  <c r="H19" i="28"/>
  <c r="H18" i="28"/>
  <c r="H17" i="28"/>
  <c r="H16" i="28"/>
  <c r="H15" i="28"/>
  <c r="H14" i="28"/>
  <c r="H13" i="28"/>
  <c r="H11" i="28"/>
  <c r="H10" i="28"/>
  <c r="H9" i="28"/>
  <c r="A25" i="28"/>
  <c r="B25" i="28"/>
  <c r="C25" i="28"/>
  <c r="A26" i="28"/>
  <c r="B26" i="28"/>
  <c r="C26" i="28"/>
  <c r="C24" i="28"/>
  <c r="B24" i="28"/>
  <c r="A24" i="28"/>
  <c r="A18" i="28"/>
  <c r="B18" i="28"/>
  <c r="C18" i="28"/>
  <c r="A19" i="28"/>
  <c r="B19" i="28"/>
  <c r="C19" i="28"/>
  <c r="A20" i="28"/>
  <c r="B20" i="28"/>
  <c r="C20" i="28"/>
  <c r="A21" i="28"/>
  <c r="B21" i="28"/>
  <c r="C21" i="28"/>
  <c r="A22" i="28"/>
  <c r="B22" i="28"/>
  <c r="C22" i="28"/>
  <c r="A23" i="28"/>
  <c r="B23" i="28"/>
  <c r="C23" i="28"/>
  <c r="C17" i="28"/>
  <c r="B17" i="28"/>
  <c r="A17" i="28"/>
  <c r="A10" i="28"/>
  <c r="B10" i="28"/>
  <c r="C10" i="28"/>
  <c r="A11" i="28"/>
  <c r="B11" i="28"/>
  <c r="C11" i="28"/>
  <c r="A13" i="28"/>
  <c r="B13" i="28"/>
  <c r="C13" i="28"/>
  <c r="A14" i="28"/>
  <c r="B14" i="28"/>
  <c r="C14" i="28"/>
  <c r="A15" i="28"/>
  <c r="B15" i="28"/>
  <c r="C15" i="28"/>
  <c r="A16" i="28"/>
  <c r="B16" i="28"/>
  <c r="C16" i="28"/>
  <c r="C9" i="28"/>
  <c r="B9" i="28"/>
  <c r="A9" i="28"/>
  <c r="B6" i="28"/>
  <c r="B5" i="28"/>
  <c r="C2" i="28"/>
  <c r="H6" i="28"/>
  <c r="H5" i="28"/>
  <c r="A6" i="28"/>
  <c r="A5" i="28"/>
  <c r="C5" i="28"/>
  <c r="C6" i="28"/>
  <c r="D2" i="28"/>
  <c r="E2" i="28" s="1"/>
  <c r="L60" i="28" l="1"/>
  <c r="L4" i="28"/>
  <c r="U6" i="28"/>
  <c r="Q6" i="28"/>
  <c r="U14" i="28"/>
  <c r="Q14" i="28"/>
  <c r="U11" i="28"/>
  <c r="Q11" i="28"/>
  <c r="U18" i="28"/>
  <c r="Q18" i="28"/>
  <c r="U28" i="28"/>
  <c r="Q34" i="28"/>
  <c r="U21" i="28"/>
  <c r="Q21" i="28"/>
  <c r="U16" i="28"/>
  <c r="Q16" i="28"/>
  <c r="U23" i="28"/>
  <c r="Q23" i="28"/>
  <c r="U24" i="28"/>
  <c r="Q24" i="28"/>
  <c r="U25" i="28"/>
  <c r="Q25" i="28"/>
  <c r="U7" i="28"/>
  <c r="Q7" i="28"/>
  <c r="U13" i="28"/>
  <c r="Q13" i="28"/>
  <c r="U20" i="28"/>
  <c r="Q20" i="28"/>
  <c r="U26" i="28"/>
  <c r="Q26" i="28"/>
  <c r="U10" i="28"/>
  <c r="Q10" i="28"/>
  <c r="U15" i="28"/>
  <c r="Q15" i="28"/>
  <c r="U17" i="28"/>
  <c r="Q17" i="28"/>
  <c r="U22" i="28"/>
  <c r="Q22" i="28"/>
  <c r="U8" i="28"/>
  <c r="Q8" i="28"/>
  <c r="U9" i="28"/>
  <c r="Q9" i="28"/>
  <c r="U5" i="28"/>
  <c r="Q5" i="28"/>
  <c r="U19" i="28"/>
  <c r="Q19" i="28"/>
  <c r="U27" i="28"/>
  <c r="Q28" i="28"/>
  <c r="L26" i="28"/>
  <c r="R26" i="28" s="1"/>
  <c r="L25" i="28"/>
  <c r="R25" i="28" s="1"/>
  <c r="L24" i="28"/>
  <c r="R24" i="28" s="1"/>
  <c r="L23" i="28"/>
  <c r="R23" i="28" s="1"/>
  <c r="L22" i="28"/>
  <c r="R22" i="28" s="1"/>
  <c r="L21" i="28"/>
  <c r="R21" i="28" s="1"/>
  <c r="L20" i="28"/>
  <c r="R20" i="28" s="1"/>
  <c r="L19" i="28"/>
  <c r="R19" i="28" s="1"/>
  <c r="L18" i="28"/>
  <c r="R18" i="28" s="1"/>
  <c r="L17" i="28"/>
  <c r="R17" i="28" s="1"/>
  <c r="L16" i="28"/>
  <c r="R16" i="28" s="1"/>
  <c r="L15" i="28"/>
  <c r="F15" i="28" s="1"/>
  <c r="L14" i="28"/>
  <c r="F14" i="28" s="1"/>
  <c r="L13" i="28"/>
  <c r="F13" i="28" s="1"/>
  <c r="L11" i="28"/>
  <c r="F11" i="28" s="1"/>
  <c r="L10" i="28"/>
  <c r="F10" i="28" s="1"/>
  <c r="L9" i="28"/>
  <c r="R9" i="28" s="1"/>
  <c r="L8" i="28"/>
  <c r="R8" i="28" s="1"/>
  <c r="L7" i="28"/>
  <c r="R7" i="28" s="1"/>
  <c r="L6" i="28"/>
  <c r="F6" i="28" s="1"/>
  <c r="L5" i="28"/>
  <c r="F5" i="28" s="1"/>
  <c r="R60" i="28" l="1"/>
  <c r="R5" i="28"/>
  <c r="R15" i="28"/>
  <c r="R14" i="28"/>
  <c r="R13" i="28"/>
  <c r="R11" i="28"/>
  <c r="R10" i="28"/>
  <c r="R6" i="28"/>
</calcChain>
</file>

<file path=xl/sharedStrings.xml><?xml version="1.0" encoding="utf-8"?>
<sst xmlns="http://schemas.openxmlformats.org/spreadsheetml/2006/main" count="482" uniqueCount="305">
  <si>
    <t xml:space="preserve">Unit Number:      </t>
  </si>
  <si>
    <t>Line #</t>
  </si>
  <si>
    <t>Description of Requested Amount from Audited Financial Statements</t>
  </si>
  <si>
    <t>Error Messages</t>
  </si>
  <si>
    <t>Notes</t>
  </si>
  <si>
    <t>Upload Amounts</t>
  </si>
  <si>
    <t xml:space="preserve">Fiscal Year </t>
  </si>
  <si>
    <t>Water Sewer Dashboard</t>
  </si>
  <si>
    <t>NC County and Municipal Financial Information</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</si>
  <si>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</si>
  <si>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</si>
  <si>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</si>
  <si>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</si>
  <si>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</si>
  <si>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IMPORT</t>
  </si>
  <si>
    <t>Albemarle Hospital Authority</t>
  </si>
  <si>
    <t>Carolinaeast Health System</t>
  </si>
  <si>
    <t>Carteret County General Hospital</t>
  </si>
  <si>
    <t>Catawba Valley Medical Center</t>
  </si>
  <si>
    <t>Charlotte-Mecklenburg Hospital Authority</t>
  </si>
  <si>
    <t>Cleveland County Healthcare System</t>
  </si>
  <si>
    <t>Columbus County Regional Hospital</t>
  </si>
  <si>
    <t>Duplin General Hospital</t>
  </si>
  <si>
    <t>Granville County Medical Center</t>
  </si>
  <si>
    <t>Harnett Health System, Inc.</t>
  </si>
  <si>
    <t>Haywood Regional Medical Center</t>
  </si>
  <si>
    <t>Henderson County Hospital Corporation</t>
  </si>
  <si>
    <t>J Arthur Dosher Memorial Hospital</t>
  </si>
  <si>
    <t>Johnston Memorial Hospital Authority</t>
  </si>
  <si>
    <t>Nash Healthcare Systems</t>
  </si>
  <si>
    <t>New Hanover Regional Medical Center</t>
  </si>
  <si>
    <t>Onslow Co Hospital Authority</t>
  </si>
  <si>
    <t>Sampson Regional Medical Center, Inc.</t>
  </si>
  <si>
    <t>Stokes/Reynolds Memorial Hospital</t>
  </si>
  <si>
    <t>Union Regional Medical Center</t>
  </si>
  <si>
    <t>Wilkes Regional Medical Center</t>
  </si>
  <si>
    <t>Errors</t>
  </si>
  <si>
    <t>Yes</t>
  </si>
  <si>
    <t>No</t>
  </si>
  <si>
    <t>LGC USE</t>
  </si>
  <si>
    <t>Statement</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</si>
  <si>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</si>
  <si>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</si>
  <si>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</si>
  <si>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Bus - Unrestricted Cash &amp; Investments</t>
  </si>
  <si>
    <t>Bus - Restricted Cash &amp; Investments</t>
  </si>
  <si>
    <t>Comb-Proprietary Funds- Inventories &amp; Prepaids in Curr Assets</t>
  </si>
  <si>
    <t>CCH Unit Type</t>
  </si>
  <si>
    <t>CCH Unit Code</t>
  </si>
  <si>
    <t>Select Your Unit's Name from the drop down box in cell D2</t>
  </si>
  <si>
    <t>Unit Data Input Worksheet - Hospital</t>
  </si>
  <si>
    <t>Fund Statements - Enterprise and Fiduciary</t>
  </si>
  <si>
    <t>Total Gross Capital Assets - without accumulated depreciation</t>
  </si>
  <si>
    <t>Combined Totals of all Proprietary Funds - Amount of Inventories and Prepaids in current assets</t>
  </si>
  <si>
    <r>
      <t xml:space="preserve">Combined Totals of all Proprietary Funds - Total </t>
    </r>
    <r>
      <rPr>
        <b/>
        <sz val="11"/>
        <color indexed="8"/>
        <rFont val="Calibri"/>
        <family val="2"/>
      </rPr>
      <t>Current</t>
    </r>
    <r>
      <rPr>
        <sz val="11"/>
        <color theme="1"/>
        <rFont val="Calibri"/>
        <family val="2"/>
        <scheme val="minor"/>
      </rPr>
      <t xml:space="preserve"> Assets less any restricted assets (normally restricted cash)</t>
    </r>
  </si>
  <si>
    <t>Unrestricted Cash &amp; Investments - all but exclude "Held by Trustee" or "3rd party restricted"</t>
  </si>
  <si>
    <t>Net Patient Accounts Receivable</t>
  </si>
  <si>
    <r>
      <t xml:space="preserve">Total Long-term debt (non current portion only) - </t>
    </r>
    <r>
      <rPr>
        <sz val="11"/>
        <color indexed="10"/>
        <rFont val="Calibri"/>
        <family val="2"/>
      </rPr>
      <t>enter as a positive</t>
    </r>
  </si>
  <si>
    <t>Unrestricted fund equity or net position</t>
  </si>
  <si>
    <t>Combined Totals from all Proprietary Funds</t>
  </si>
  <si>
    <t>Combined Totals of all proprietary Funds - Depreciation &amp; Amortization Expense</t>
  </si>
  <si>
    <t>Net Patient Revenues</t>
  </si>
  <si>
    <t>Total Operating Revenues</t>
  </si>
  <si>
    <r>
      <t xml:space="preserve">Total Operating Expenses. May include Interest Expense - </t>
    </r>
    <r>
      <rPr>
        <sz val="11"/>
        <color indexed="10"/>
        <rFont val="Calibri"/>
        <family val="2"/>
      </rPr>
      <t>Enter as a positive</t>
    </r>
  </si>
  <si>
    <r>
      <t xml:space="preserve">Interest Expense - </t>
    </r>
    <r>
      <rPr>
        <sz val="11"/>
        <color indexed="10"/>
        <rFont val="Calibri"/>
        <family val="2"/>
      </rPr>
      <t xml:space="preserve">Enter as a positive </t>
    </r>
  </si>
  <si>
    <t xml:space="preserve">Capital Contributions </t>
  </si>
  <si>
    <t>Change in Net Position</t>
  </si>
  <si>
    <t>Statement of Cash Flows</t>
  </si>
  <si>
    <t>Combined Totals of all proprietary Funds - Cash Flow from Operating Activities</t>
  </si>
  <si>
    <t>Capital Outlays</t>
  </si>
  <si>
    <t>Principal Paid - Long-term Debt</t>
  </si>
  <si>
    <t>Northern Hospital District of Surry County</t>
  </si>
  <si>
    <t>Watauga Medical Center, Inc. dba Appalachian Regional Healthcare System</t>
  </si>
  <si>
    <t xml:space="preserve">Combined Totals of all Proprietary Funds - Depreciation &amp; Amortization Expense </t>
  </si>
  <si>
    <t>Combined Totals of all Proprietary Funds - Cash Flow from Operating</t>
  </si>
  <si>
    <t>Hospital-EF- Unrestricted Cash &amp; Invest</t>
  </si>
  <si>
    <t>Hospital-EF - Patient A/Rec, net</t>
  </si>
  <si>
    <t>Hospital-EF- Total Gross Capital Assets (BS), w/o acc. dep.</t>
  </si>
  <si>
    <t xml:space="preserve">Hospital-EF- Total LT Debt (non current portion only) (BS) </t>
  </si>
  <si>
    <t>Hospital-EF- Unrestricted Fund Equity/Net Position</t>
  </si>
  <si>
    <t>Hospital-EF- Principal Paid on LTD (SCF)</t>
  </si>
  <si>
    <t>Hospital-EF- Net Patient Revenue (IS)</t>
  </si>
  <si>
    <t>Hospital-EF- Interest expenses (IS)</t>
  </si>
  <si>
    <t>Type of hospital 1=159-39 2=131E 3=131E-40</t>
  </si>
  <si>
    <t>Hospital - Budget required if .02</t>
  </si>
  <si>
    <t>Contract Required if .03</t>
  </si>
  <si>
    <t>Revenue, Expenses, Changes in Net Position</t>
  </si>
  <si>
    <t>Net Position</t>
  </si>
  <si>
    <t>Cash Flows</t>
  </si>
  <si>
    <t>Comb-Proprietary Funds-Current Assets less any restricted assets.  Do not include deferred outflows.</t>
  </si>
  <si>
    <t>Hospital-EF - Total Operating Revenues</t>
  </si>
  <si>
    <t xml:space="preserve">Hospital-EF- Total Operating Expenses. May include Interest Exp. </t>
  </si>
  <si>
    <t>Hospital-EF- Capital contributions (only positive)</t>
  </si>
  <si>
    <t>Hospital-EF- Change in Net Position</t>
  </si>
  <si>
    <t>Hospital-EF- Capital Outlays</t>
  </si>
  <si>
    <t>If your unit is not on the Drop Down list in cell D2 please select the blank space at the top of the drop down list in cell D2 and enter your units name here and complete the worksheet</t>
  </si>
  <si>
    <r>
      <t>Type of hospital 1=</t>
    </r>
    <r>
      <rPr>
        <b/>
        <sz val="11"/>
        <rFont val="Calibri"/>
        <family val="2"/>
      </rPr>
      <t>159-39</t>
    </r>
    <r>
      <rPr>
        <sz val="11"/>
        <rFont val="Calibri"/>
        <family val="2"/>
      </rPr>
      <t xml:space="preserve"> 2=</t>
    </r>
    <r>
      <rPr>
        <b/>
        <sz val="11"/>
        <rFont val="Calibri"/>
        <family val="2"/>
      </rPr>
      <t xml:space="preserve">131E </t>
    </r>
    <r>
      <rPr>
        <sz val="11"/>
        <rFont val="Calibri"/>
        <family val="2"/>
      </rPr>
      <t>3=</t>
    </r>
    <r>
      <rPr>
        <b/>
        <sz val="11"/>
        <rFont val="Calibri"/>
        <family val="2"/>
      </rPr>
      <t>131E-40</t>
    </r>
  </si>
  <si>
    <t>Pension Notes</t>
  </si>
  <si>
    <t>CCH 13</t>
  </si>
  <si>
    <t>CCH 14</t>
  </si>
  <si>
    <t>CCH 32</t>
  </si>
  <si>
    <t>CCH 33</t>
  </si>
  <si>
    <t>CCH 34</t>
  </si>
  <si>
    <t>CCH 35</t>
  </si>
  <si>
    <t>CCH 36</t>
  </si>
  <si>
    <t>CCH 37</t>
  </si>
  <si>
    <t>CCH 38</t>
  </si>
  <si>
    <t>CCH 39</t>
  </si>
  <si>
    <t>CCH 40</t>
  </si>
  <si>
    <t>CCH 41</t>
  </si>
  <si>
    <t>CCH 104</t>
  </si>
  <si>
    <t>CCH 107</t>
  </si>
  <si>
    <t>CCH 108</t>
  </si>
  <si>
    <t>CCH 194</t>
  </si>
  <si>
    <t>CCH 294</t>
  </si>
  <si>
    <t>CCH 502</t>
  </si>
  <si>
    <t>CCH 503</t>
  </si>
  <si>
    <t>CCH 534</t>
  </si>
  <si>
    <t>CCH 547</t>
  </si>
  <si>
    <t>CCH 554</t>
  </si>
  <si>
    <t>CCH 555</t>
  </si>
  <si>
    <t>CCH 556</t>
  </si>
  <si>
    <t>CCH 557</t>
  </si>
  <si>
    <t>CCH 992</t>
  </si>
  <si>
    <t>CCH 993</t>
  </si>
  <si>
    <t>CCH 994</t>
  </si>
  <si>
    <t>CCH 998</t>
  </si>
  <si>
    <t>CCH 999</t>
  </si>
  <si>
    <t>Comb-Proprietary-Current Assets less restricted assets and deferred outflows</t>
  </si>
  <si>
    <t>C-EF- Current liabilities (Inc. Def Rev, Excl. BANs &amp; Comp Abs)</t>
  </si>
  <si>
    <t>Hospital/MH -EF - Patient A/Rec, net</t>
  </si>
  <si>
    <t>Hospital/MH -EF- Total Gross Capital Assets (BS), w/o acc. dep.</t>
  </si>
  <si>
    <t>Hospital/MH -EF - Total Operating Revenues</t>
  </si>
  <si>
    <t xml:space="preserve">Hospital/MH -EF- Total Operating Expenses. May include Interest Exp. </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</si>
  <si>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</si>
  <si>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</si>
  <si>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</si>
  <si>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</si>
  <si>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Hospital - No Budget required</t>
  </si>
  <si>
    <t>Hospital - No Contract required</t>
  </si>
  <si>
    <t>Yes  or "1" indicates unit has defined benefit other than the ones adm. By the state</t>
  </si>
  <si>
    <t>CCH 577</t>
  </si>
  <si>
    <t>Statement of Net Position - Combined Totals of all Proprietary Funds</t>
  </si>
  <si>
    <t>Statement of Revenues, Expenses, and Changes in Fund Net Position</t>
  </si>
  <si>
    <t>Reporting</t>
  </si>
  <si>
    <t>Statement of Activities - Business Activities</t>
  </si>
  <si>
    <t>Total Expenses - Exclude Transfers</t>
  </si>
  <si>
    <t>Total Change in net position Business Type 
(Increase in net position is recorded as a positive and a decrease in net position is recorded as a negative)</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</si>
  <si>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</si>
  <si>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t>(The OPEB amounts requested are normally in the OPEB note - however, many of them can also be found on the Required Supplementary Information Schedule for OPEB that follows the Notes.)</t>
  </si>
  <si>
    <t>Government Wide Statements-Net Position and Statement of Activities-Business Activities Column</t>
  </si>
  <si>
    <t>Business Type - Total Expenses</t>
  </si>
  <si>
    <t>Business Type - Change in Net Position</t>
  </si>
  <si>
    <t>https://www.nctreasurer.com/slg/lfm/financial-analysis/Pages/Analysis-by-Population.aspx</t>
  </si>
  <si>
    <t>Reviewer if you need to change what the unit entered do so directly in cell K27.  Enter "1" to the right if the unit has defined benefit other than the ones adm. By the state - leave blank if they do not</t>
  </si>
  <si>
    <t>Reported as</t>
  </si>
  <si>
    <t xml:space="preserve">component unit </t>
  </si>
  <si>
    <t>on Craven County</t>
  </si>
  <si>
    <t>Debt Issued within next 12 months</t>
  </si>
  <si>
    <t>Review Summary</t>
  </si>
  <si>
    <t>Do you expect to issue debt requiring LGC approval within 12 months from the date that the audit is submitted - select "1" for yes and "2" for no</t>
  </si>
  <si>
    <t>Please answer this question</t>
  </si>
  <si>
    <t>Do you expect to issue debt requiring LGC approval within 12 months from the date that the audit is submitted - select "1" for year and "2" for no</t>
  </si>
  <si>
    <t xml:space="preserve">For Internal Control Uses Only:
1) NO IC Issues
2) Immaterial IC Issues
3) Unit Visit needed, no UL
4) Unit Letter for IC
5) Consider placing/remaining on Unit Assistance List
6) Consider taking off Unit Assistance List
7) Communication to DPI
</t>
  </si>
  <si>
    <t>Financial opinion - enter "1" for clean Opinion or "2" for other than clean opinion</t>
  </si>
  <si>
    <t>Compliance opinion - enter "1" for clean Opinion or "2" for other than clean opinion</t>
  </si>
  <si>
    <t>Notes to the Financial Statements - Pension Note</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</si>
  <si>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</si>
  <si>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</si>
  <si>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Notes to the Financial Statements - Other Post-employment benefits (OPEB) Note</t>
  </si>
  <si>
    <t>FS., OPEB note or RSI</t>
  </si>
  <si>
    <t>OPEB Note</t>
  </si>
  <si>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</si>
  <si>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OPEB
 Note or RSI</t>
  </si>
  <si>
    <t>OPEB
RSI</t>
  </si>
  <si>
    <t>Total Pension Liability</t>
  </si>
  <si>
    <t xml:space="preserve">OPEB 
1-implicit rate only  
2-no benefit 
3-benfit 
4- state health plan  </t>
  </si>
  <si>
    <t>Health benefits - total OPEB liability</t>
  </si>
  <si>
    <t>Health benefits- OPEB plan fiduciary net position</t>
  </si>
  <si>
    <t>Health benefits - plan's fiduary net postion as a % of total OPEB liability</t>
  </si>
  <si>
    <t>Net OPEB Liabilty</t>
  </si>
  <si>
    <t>Formula Results</t>
  </si>
  <si>
    <t>EF - Total Current Liabilities including current portion of long-term debt</t>
  </si>
  <si>
    <t>Data Import 2019</t>
  </si>
  <si>
    <t>Upload to SQL Database</t>
  </si>
  <si>
    <t>Trial Balance</t>
  </si>
  <si>
    <t>CCH Master Chart of Accounts</t>
  </si>
  <si>
    <t>Unit Number</t>
  </si>
  <si>
    <t>Comb-Proprietary Funds-Current Assets less any restricted assets. Do not include deferred outflows.</t>
  </si>
  <si>
    <t>Comb-Proprietary Funds - Current Liabilities</t>
  </si>
  <si>
    <t xml:space="preserve">Hospital-EF- Unrestricted Fund Equity/Net Assets </t>
  </si>
  <si>
    <t>Hospital-EF- Change in Net Assets</t>
  </si>
  <si>
    <t>Reviewer if you need to change what the unit entered do so directly in cell K27. Enter "1" to the right if the unit has defined benefit other than the ones adm. By the state - leave blank if they do not</t>
  </si>
  <si>
    <t>CCH 591</t>
  </si>
  <si>
    <t>CCH 592</t>
  </si>
  <si>
    <t>CCH 603</t>
  </si>
  <si>
    <t>CCH 605</t>
  </si>
  <si>
    <t>CCH 606</t>
  </si>
  <si>
    <t>CCH 607</t>
  </si>
  <si>
    <t>CCH 608</t>
  </si>
  <si>
    <t>CCH 609</t>
  </si>
  <si>
    <t>Vision benefits - total OPEB liability</t>
  </si>
  <si>
    <t>CCH 610</t>
  </si>
  <si>
    <t>Vision benefits - OPEB plan fiduciary net position</t>
  </si>
  <si>
    <t>CCH 611</t>
  </si>
  <si>
    <t>Vision benefits - plan's fiduary net postion as a % of total OPEB liability</t>
  </si>
  <si>
    <t>CCH 612</t>
  </si>
  <si>
    <t>Dental benefits - total OPEB liability</t>
  </si>
  <si>
    <t>CCH 613</t>
  </si>
  <si>
    <t>Dental benefits - OPEB plan fiduciary net position</t>
  </si>
  <si>
    <t>CCH 614</t>
  </si>
  <si>
    <t>Dental benefits - plan's fiduary net postion as a % of total OPEB liability</t>
  </si>
  <si>
    <t>CCH 615</t>
  </si>
  <si>
    <t>Other benefits - total OPEB liability</t>
  </si>
  <si>
    <t>CCH 616</t>
  </si>
  <si>
    <t>Other benefits - OPEB plan fiduciary net position</t>
  </si>
  <si>
    <t>CCH 617</t>
  </si>
  <si>
    <t>Other benefits - plan's fiduary net postion as a % of total OPEB liability</t>
  </si>
  <si>
    <t>CCH 618</t>
  </si>
  <si>
    <t>CCH 620</t>
  </si>
  <si>
    <t>Net OPEB Liabilty (RHBF)</t>
  </si>
  <si>
    <t>CCH 621</t>
  </si>
  <si>
    <t>CCH 622</t>
  </si>
  <si>
    <t>Unit was issued:
1) No UL
2) No UL but visit is needed
3) UL with response
4) SUL requiring written response
5) Communication to DPI</t>
  </si>
  <si>
    <t>CCH 625</t>
  </si>
  <si>
    <t>Batch total</t>
  </si>
  <si>
    <t xml:space="preserve">                               -  </t>
  </si>
  <si>
    <t>CCH TB check</t>
  </si>
  <si>
    <t>Diffference</t>
  </si>
  <si>
    <t>Notes - do not delete</t>
  </si>
  <si>
    <t>Bought by</t>
  </si>
  <si>
    <t>taken over</t>
  </si>
  <si>
    <t>Corporation</t>
  </si>
  <si>
    <t>by Wake Forest</t>
  </si>
  <si>
    <t>Baptist Medical Center</t>
  </si>
  <si>
    <t>Not collected for Year 2019</t>
  </si>
  <si>
    <t>Operations</t>
  </si>
  <si>
    <t>Capital</t>
  </si>
  <si>
    <t>Permanent</t>
  </si>
  <si>
    <t>Interim</t>
  </si>
  <si>
    <t>Vacant</t>
  </si>
  <si>
    <t>First name of finance officer or interim finance officer (please enter “vacant” for first name if the position is currently vacant)</t>
  </si>
  <si>
    <t>Data not collected in 2019</t>
  </si>
  <si>
    <t>Last name of finance officer or interim finance officer (please enter “vacant” for last name if the position is currently vacant)</t>
  </si>
  <si>
    <t>Is the finance officer serving in a permanent role or an interim role? (select permanent/interim/vacant)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</si>
  <si>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</si>
  <si>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</si>
  <si>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</si>
  <si>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REQUIRED</t>
  </si>
  <si>
    <t>MANDATORY</t>
  </si>
  <si>
    <t>All Fields Must Be Completed</t>
  </si>
  <si>
    <t>The Official should be the Finance Officer or interim Finance Officer as designated by the Board.</t>
  </si>
  <si>
    <t>Name of Finance Officer</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</si>
  <si>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</si>
  <si>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</si>
  <si>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</si>
  <si>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</si>
  <si>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</si>
  <si>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</si>
  <si>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</si>
  <si>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</si>
  <si>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</si>
  <si>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</si>
  <si>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</si>
  <si>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</si>
  <si>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This field must be completed in order to process your audit report</t>
  </si>
  <si>
    <t xml:space="preserve">              FINISHED</t>
  </si>
  <si>
    <t>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</si>
  <si>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</si>
  <si>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</si>
  <si>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</si>
  <si>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r>
      <t xml:space="preserve">Unit's share of RHBF Net OPEB Liability ($s)
- unit of government is a participating employer in the </t>
    </r>
    <r>
      <rPr>
        <b/>
        <sz val="11"/>
        <color theme="1"/>
        <rFont val="Calibri"/>
        <family val="2"/>
        <scheme val="minor"/>
      </rPr>
      <t>State's RHBF</t>
    </r>
    <r>
      <rPr>
        <sz val="11"/>
        <color theme="1"/>
        <rFont val="Calibri"/>
        <family val="2"/>
        <scheme val="minor"/>
      </rPr>
      <t xml:space="preserve"> (Retiree Health Benefit Fund)</t>
    </r>
  </si>
  <si>
    <t>Haywood Health Authority</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</si>
  <si>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               </t>
    </r>
    <r>
      <rPr>
        <b/>
        <sz val="11"/>
        <rFont val="Calibri"/>
        <family val="2"/>
        <scheme val="minor"/>
      </rPr>
      <t>Date Format</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MM/DD/YYYY</t>
    </r>
  </si>
  <si>
    <t>Error Amounts</t>
  </si>
  <si>
    <t>If unit is an employer participant in one of the State Cost Sharing Plans rows 28 - 30 should be blank.  Unless they have an additional single employer plan.</t>
  </si>
  <si>
    <t>Single Audit Only - Type of compliance report(s) issued:  #1- all unmodified; #2- at least one other (qualified, adverse)</t>
  </si>
  <si>
    <t>Single Audit Only - Coronavirus Relief Fund expenditures (21.019)</t>
  </si>
  <si>
    <t xml:space="preserve">Single Audit Only - Other CARES Act /Coronavirus funding </t>
  </si>
  <si>
    <t>https://efc.sog.unc.edu/reslib/item/north-carolina-water-and-wastewater-rates-dashboard#</t>
  </si>
  <si>
    <t>The below information must be completed 
in order to process your audit report.</t>
  </si>
  <si>
    <t>Error Count</t>
  </si>
  <si>
    <t>Errors :  The cell to the left indicates the number of error messages on the data input tab</t>
  </si>
  <si>
    <t>Introduction to the Unit Data from Audit Worksheet</t>
  </si>
  <si>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</si>
  <si>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</si>
  <si>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</si>
  <si>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</si>
  <si>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</si>
  <si>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</si>
  <si>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</si>
  <si>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</si>
  <si>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</si>
  <si>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</si>
  <si>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Links to Websites that provide financial data and ratios for Municipalities and Counties</t>
  </si>
  <si>
    <t>If you have any questions, please call 919-814-4299.</t>
  </si>
  <si>
    <t xml:space="preserve">Date  </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</si>
  <si>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</si>
  <si>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</si>
  <si>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Version Date 8/31/2020</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</si>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</sst>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1" formatCode="_(* #,##0_);_(* \(#,##0\);_(* &quot;-&quot;_);_(@_)"/>
    <numFmt numFmtId="44" formatCode="_(&quot;$&quot;* #,##0.00_);_(&quot;$&quot;* \(#,##0.00\);_(&quot;$&quot;* &quot;-&quot;??_);_(@_)"/>
    <numFmt numFmtId="43" formatCode="_(* #,##0.00_);_(* \(#,##0.00\);_(* &quot;-&quot;??_);_(@_)"/>
    <numFmt numFmtId="164" formatCode="_(* #,##0_);_(* \(#,##0\);_(* &quot;-&quot;??_);_(@_)"/>
    <numFmt numFmtId="165" formatCode="0_);[Red]\(0\)"/>
    <numFmt numFmtId="166" formatCode="_(&quot;$&quot;* #,##0_);_(&quot;$&quot;* \(#,##0\);_(&quot;$&quot;* &quot;-&quot;??_);_(@_)"/>
    <numFmt numFmtId="167" formatCode="0_);\(0\)"/>
    <numFmt numFmtId="168" formatCode="_(* #,##0.0000_);_(* \(#,##0.0000\);_(* &quot;-&quot;??_);_(@_)"/>
    <numFmt numFmtId="169" formatCode="#,##0.0_);\(#,##0.0\)"/>
    <numFmt numFmtId="170" formatCode="0.0"/>
    <numFmt numFmtId="171" formatCode="0.0_);\(0.0\)"/>
  </numFmts>
  <fonts count="10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entury Schoolbook"/>
      <family val="1"/>
    </font>
    <font>
      <sz val="11"/>
      <color indexed="62"/>
      <name val="Calibri"/>
      <family val="2"/>
    </font>
    <font>
      <sz val="11"/>
      <color indexed="60"/>
      <name val="Calibri"/>
      <family val="2"/>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10"/>
      <name val="Times New Roman"/>
      <family val="1"/>
    </font>
    <font>
      <sz val="11"/>
      <name val="Calibri"/>
      <family val="2"/>
    </font>
    <font>
      <b/>
      <sz val="11"/>
      <name val="Calibri"/>
      <family val="2"/>
    </font>
    <font>
      <sz val="11"/>
      <color indexed="8"/>
      <name val="Century Schoolbook"/>
      <family val="2"/>
    </font>
    <font>
      <b/>
      <sz val="22"/>
      <color indexed="8"/>
      <name val="Calibri"/>
      <family val="2"/>
    </font>
    <font>
      <sz val="8"/>
      <name val="Arial"/>
      <family val="2"/>
    </font>
    <font>
      <sz val="10"/>
      <name val="Arial"/>
      <family val="2"/>
    </font>
    <font>
      <sz val="12"/>
      <name val="Garamond"/>
      <family val="1"/>
    </font>
    <font>
      <sz val="11"/>
      <color theme="1"/>
      <name val="Calibri"/>
      <family val="2"/>
      <scheme val="minor"/>
    </font>
    <font>
      <sz val="11"/>
      <color theme="0"/>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sz val="11"/>
      <color rgb="FFFF0000"/>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color theme="1"/>
      <name val="Century Schoolbook"/>
      <family val="1"/>
    </font>
    <font>
      <sz val="14"/>
      <color theme="1"/>
      <name val="Calibri"/>
      <family val="2"/>
      <scheme val="minor"/>
    </font>
    <font>
      <b/>
      <sz val="11"/>
      <color theme="1"/>
      <name val="Century Schoolbook"/>
      <family val="1"/>
    </font>
    <font>
      <sz val="12"/>
      <color theme="1"/>
      <name val="Century Schoolbook"/>
      <family val="1"/>
    </font>
    <font>
      <sz val="14"/>
      <name val="Calibri"/>
      <family val="2"/>
      <scheme val="minor"/>
    </font>
    <font>
      <b/>
      <sz val="9"/>
      <color theme="1"/>
      <name val="Calibri"/>
      <family val="2"/>
      <scheme val="minor"/>
    </font>
    <font>
      <sz val="24"/>
      <color theme="0"/>
      <name val="Century Schoolbook"/>
      <family val="1"/>
    </font>
    <font>
      <sz val="24"/>
      <color theme="2"/>
      <name val="Century Schoolbook"/>
      <family val="1"/>
    </font>
    <font>
      <b/>
      <sz val="12"/>
      <color theme="0"/>
      <name val="Calibri"/>
      <family val="2"/>
      <scheme val="minor"/>
    </font>
    <font>
      <b/>
      <sz val="12"/>
      <color theme="1"/>
      <name val="Calibri"/>
      <family val="2"/>
      <scheme val="minor"/>
    </font>
    <font>
      <b/>
      <sz val="10"/>
      <color theme="1"/>
      <name val="Calibri"/>
      <family val="2"/>
      <scheme val="minor"/>
    </font>
    <font>
      <sz val="10"/>
      <color theme="1"/>
      <name val="Century Schoolbook"/>
      <family val="1"/>
    </font>
    <font>
      <b/>
      <sz val="16"/>
      <color theme="1"/>
      <name val="Calibri"/>
      <family val="2"/>
      <scheme val="minor"/>
    </font>
    <font>
      <u/>
      <sz val="11"/>
      <color theme="1"/>
      <name val="Calibri"/>
      <family val="2"/>
      <scheme val="minor"/>
    </font>
    <font>
      <sz val="9"/>
      <color theme="1"/>
      <name val="Century Schoolbook"/>
      <family val="1"/>
    </font>
    <font>
      <b/>
      <sz val="11"/>
      <name val="Calibri"/>
      <family val="2"/>
      <scheme val="minor"/>
    </font>
    <font>
      <sz val="8"/>
      <color theme="1"/>
      <name val="Calibri"/>
      <family val="2"/>
      <scheme val="minor"/>
    </font>
    <font>
      <sz val="8"/>
      <color theme="1"/>
      <name val="Century Schoolbook"/>
      <family val="1"/>
    </font>
    <font>
      <sz val="11"/>
      <name val="Calibri"/>
      <family val="2"/>
      <scheme val="minor"/>
    </font>
    <font>
      <sz val="11"/>
      <color indexed="8"/>
      <name val="Calibri"/>
      <family val="2"/>
      <scheme val="minor"/>
    </font>
    <font>
      <b/>
      <sz val="20"/>
      <color theme="1"/>
      <name val="Calibri"/>
      <family val="2"/>
      <scheme val="minor"/>
    </font>
    <font>
      <b/>
      <sz val="18"/>
      <color theme="1"/>
      <name val="Calibri"/>
      <family val="2"/>
      <scheme val="minor"/>
    </font>
    <font>
      <sz val="8"/>
      <name val="Calibri"/>
      <family val="2"/>
      <scheme val="minor"/>
    </font>
    <font>
      <sz val="10"/>
      <color theme="1"/>
      <name val="Calibri"/>
      <family val="2"/>
      <scheme val="minor"/>
    </font>
    <font>
      <b/>
      <sz val="8"/>
      <color theme="1"/>
      <name val="Calibri"/>
      <family val="2"/>
      <scheme val="minor"/>
    </font>
    <font>
      <sz val="10"/>
      <name val="Calibri"/>
      <family val="2"/>
      <scheme val="minor"/>
    </font>
    <font>
      <b/>
      <sz val="11"/>
      <name val="Century Schoolbook"/>
      <family val="1"/>
    </font>
    <font>
      <b/>
      <sz val="11"/>
      <color theme="5" tint="-0.249977111117893"/>
      <name val="Calibri"/>
      <family val="2"/>
      <scheme val="minor"/>
    </font>
    <font>
      <b/>
      <sz val="16"/>
      <color theme="1"/>
      <name val="Century Schoolbook"/>
      <family val="1"/>
    </font>
    <font>
      <b/>
      <sz val="48"/>
      <color theme="0"/>
      <name val="Century Schoolbook"/>
      <family val="1"/>
    </font>
    <font>
      <sz val="8"/>
      <name val="Arial"/>
      <family val="2"/>
    </font>
    <font>
      <sz val="10"/>
      <name val="Arial"/>
      <family val="2"/>
    </font>
    <font>
      <sz val="12"/>
      <name val="Garamond"/>
      <family val="1"/>
    </font>
    <font>
      <sz val="10"/>
      <color indexed="8"/>
      <name val="Century Schoolbook"/>
      <family val="1"/>
    </font>
    <font>
      <b/>
      <sz val="8"/>
      <color indexed="8"/>
      <name val="Calibri"/>
      <family val="2"/>
    </font>
    <font>
      <sz val="12"/>
      <color rgb="FFFF0000"/>
      <name val="Century Schoolbook"/>
      <family val="1"/>
    </font>
    <font>
      <sz val="9"/>
      <color rgb="FFFF0000"/>
      <name val="Calibri"/>
      <family val="2"/>
      <scheme val="minor"/>
    </font>
    <font>
      <b/>
      <sz val="11"/>
      <color rgb="FFFF0000"/>
      <name val="Calibri"/>
      <family val="2"/>
      <scheme val="minor"/>
    </font>
    <font>
      <sz val="18"/>
      <color theme="0"/>
      <name val="Calibri"/>
      <family val="2"/>
      <scheme val="minor"/>
    </font>
    <font>
      <i/>
      <sz val="12"/>
      <name val="Cambria"/>
      <family val="1"/>
    </font>
    <font>
      <b/>
      <i/>
      <sz val="12"/>
      <name val="Cambria"/>
      <family val="1"/>
    </font>
    <font>
      <i/>
      <sz val="12"/>
      <color rgb="FFFF0000"/>
      <name val="Cambria"/>
      <family val="1"/>
    </font>
    <font>
      <i/>
      <u/>
      <sz val="12"/>
      <color rgb="FFFF0000"/>
      <name val="Cambria"/>
      <family val="1"/>
    </font>
    <font>
      <b/>
      <i/>
      <sz val="14"/>
      <color theme="0"/>
      <name val="Cambria"/>
      <family val="1"/>
    </font>
    <font>
      <i/>
      <sz val="12"/>
      <color theme="1"/>
      <name val="Century Schoolbook"/>
      <family val="1"/>
    </font>
    <font>
      <i/>
      <sz val="14"/>
      <color theme="0"/>
      <name val="Cambria"/>
      <family val="1"/>
    </font>
    <font>
      <i/>
      <sz val="14"/>
      <color theme="0"/>
      <name val="Century Schoolbook"/>
      <family val="1"/>
    </font>
    <font>
      <sz val="12"/>
      <color theme="0"/>
      <name val="Century Schoolbook"/>
      <family val="1"/>
    </font>
  </fonts>
  <fills count="37">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CC"/>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249977111117893"/>
        <bgColor indexed="64"/>
      </patternFill>
    </fill>
    <fill>
      <patternFill patternType="solid">
        <fgColor theme="8" tint="0.59999389629810485"/>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top/>
      <bottom/>
      <diagonal/>
    </border>
    <border>
      <left/>
      <right/>
      <top style="medium">
        <color indexed="64"/>
      </top>
      <bottom style="medium">
        <color indexed="64"/>
      </bottom>
      <diagonal/>
    </border>
    <border>
      <left/>
      <right style="thin">
        <color indexed="64"/>
      </right>
      <top style="thin">
        <color indexed="64"/>
      </top>
      <bottom style="thin">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right style="thin">
        <color theme="3" tint="0.59996337778862885"/>
      </right>
      <top style="thin">
        <color theme="3" tint="0.59996337778862885"/>
      </top>
      <bottom/>
      <diagonal/>
    </border>
    <border>
      <left style="thin">
        <color theme="3" tint="0.59996337778862885"/>
      </left>
      <right style="thin">
        <color theme="3" tint="0.59996337778862885"/>
      </right>
      <top/>
      <bottom/>
      <diagonal/>
    </border>
    <border>
      <left/>
      <right/>
      <top style="thin">
        <color theme="3" tint="0.59996337778862885"/>
      </top>
      <bottom style="thin">
        <color theme="3" tint="0.59996337778862885"/>
      </bottom>
      <diagonal/>
    </border>
    <border>
      <left style="thin">
        <color theme="3" tint="0.59996337778862885"/>
      </left>
      <right style="thin">
        <color theme="3" tint="0.59996337778862885"/>
      </right>
      <top/>
      <bottom style="thin">
        <color theme="3" tint="0.59996337778862885"/>
      </bottom>
      <diagonal/>
    </border>
    <border>
      <left style="thin">
        <color theme="3" tint="0.59996337778862885"/>
      </left>
      <right style="thin">
        <color theme="3" tint="0.59996337778862885"/>
      </right>
      <top/>
      <bottom style="thin">
        <color indexed="64"/>
      </bottom>
      <diagonal/>
    </border>
    <border>
      <left style="thin">
        <color indexed="44"/>
      </left>
      <right style="thin">
        <color indexed="44"/>
      </right>
      <top style="thin">
        <color indexed="44"/>
      </top>
      <bottom style="thin">
        <color indexed="4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thin">
        <color indexed="64"/>
      </bottom>
      <diagonal/>
    </border>
    <border>
      <left/>
      <right style="medium">
        <color indexed="64"/>
      </right>
      <top/>
      <bottom style="thin">
        <color indexed="64"/>
      </bottom>
      <diagonal/>
    </border>
    <border>
      <left style="thin">
        <color indexed="44"/>
      </left>
      <right/>
      <top/>
      <bottom style="thin">
        <color indexed="44"/>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top style="medium">
        <color indexed="64"/>
      </top>
      <bottom/>
      <diagonal/>
    </border>
    <border>
      <left/>
      <right style="medium">
        <color indexed="64"/>
      </right>
      <top style="medium">
        <color indexed="64"/>
      </top>
      <bottom/>
      <diagonal/>
    </border>
    <border>
      <left/>
      <right/>
      <top/>
      <bottom style="thin">
        <color theme="3" tint="0.59996337778862885"/>
      </bottom>
      <diagonal/>
    </border>
    <border>
      <left style="thin">
        <color theme="3" tint="0.59996337778862885"/>
      </left>
      <right/>
      <top/>
      <bottom style="thin">
        <color theme="3" tint="0.59996337778862885"/>
      </bottom>
      <diagonal/>
    </border>
  </borders>
  <cellStyleXfs count="49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1" fillId="6"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1" fillId="3"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20" fillId="14" borderId="0" applyNumberFormat="0" applyBorder="0" applyAlignment="0" applyProtection="0"/>
    <xf numFmtId="0" fontId="20" fillId="14" borderId="0" applyNumberFormat="0" applyBorder="0" applyAlignment="0" applyProtection="0"/>
    <xf numFmtId="0" fontId="21" fillId="15" borderId="1" applyNumberFormat="0" applyAlignment="0" applyProtection="0"/>
    <xf numFmtId="0" fontId="21" fillId="15" borderId="1" applyNumberFormat="0" applyAlignment="0" applyProtection="0"/>
    <xf numFmtId="0" fontId="12" fillId="7" borderId="2" applyNumberFormat="0" applyAlignment="0" applyProtection="0"/>
    <xf numFmtId="0" fontId="12" fillId="7" borderId="2" applyNumberFormat="0" applyAlignment="0" applyProtection="0"/>
    <xf numFmtId="43" fontId="40" fillId="0" borderId="0" applyFont="0" applyFill="0" applyBorder="0" applyAlignment="0" applyProtection="0"/>
    <xf numFmtId="43" fontId="42"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24" fillId="0" borderId="0" applyFont="0" applyFill="0" applyBorder="0" applyAlignment="0" applyProtection="0"/>
    <xf numFmtId="43" fontId="23" fillId="0" borderId="0" applyFont="0" applyFill="0" applyBorder="0" applyAlignment="0" applyProtection="0"/>
    <xf numFmtId="43" fontId="42" fillId="0" borderId="0" applyFont="0" applyFill="0" applyBorder="0" applyAlignment="0" applyProtection="0"/>
    <xf numFmtId="43" fontId="42" fillId="0" borderId="0" applyFont="0" applyFill="0" applyBorder="0" applyAlignment="0" applyProtection="0"/>
    <xf numFmtId="43" fontId="35" fillId="0" borderId="0" applyFont="0" applyFill="0" applyBorder="0" applyAlignment="0" applyProtection="0"/>
    <xf numFmtId="43" fontId="40"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2" fillId="0" borderId="0" applyFont="0" applyFill="0" applyBorder="0" applyAlignment="0" applyProtection="0"/>
    <xf numFmtId="43" fontId="35" fillId="0" borderId="0" applyFont="0" applyFill="0" applyBorder="0" applyAlignment="0" applyProtection="0"/>
    <xf numFmtId="43" fontId="4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35"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2" fillId="0" borderId="0" applyFont="0" applyFill="0" applyBorder="0" applyAlignment="0" applyProtection="0"/>
    <xf numFmtId="44" fontId="42"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7" fillId="0" borderId="3" applyNumberFormat="0" applyFill="0" applyAlignment="0" applyProtection="0"/>
    <xf numFmtId="0" fontId="17" fillId="0" borderId="3"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4" fillId="0" borderId="0" applyNumberFormat="0" applyFill="0" applyBorder="0" applyAlignment="0" applyProtection="0">
      <alignment vertical="top"/>
      <protection locked="0"/>
    </xf>
    <xf numFmtId="0" fontId="27" fillId="0" borderId="0" applyNumberFormat="0" applyFill="0" applyBorder="0" applyAlignment="0" applyProtection="0">
      <alignment vertical="top"/>
      <protection locked="0"/>
    </xf>
    <xf numFmtId="0" fontId="6" fillId="12" borderId="1" applyNumberFormat="0" applyAlignment="0" applyProtection="0"/>
    <xf numFmtId="0" fontId="6" fillId="12" borderId="1" applyNumberFormat="0" applyAlignment="0" applyProtection="0"/>
    <xf numFmtId="0" fontId="22" fillId="0" borderId="6" applyNumberFormat="0" applyFill="0" applyAlignment="0" applyProtection="0"/>
    <xf numFmtId="0" fontId="22" fillId="0" borderId="6" applyNumberFormat="0" applyFill="0" applyAlignment="0" applyProtection="0"/>
    <xf numFmtId="0" fontId="7" fillId="19" borderId="0" applyNumberFormat="0" applyBorder="0" applyAlignment="0" applyProtection="0"/>
    <xf numFmtId="0" fontId="7" fillId="19" borderId="0" applyNumberFormat="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0" borderId="0"/>
    <xf numFmtId="0" fontId="4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0" borderId="0"/>
    <xf numFmtId="0" fontId="4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 fillId="0" borderId="0"/>
    <xf numFmtId="0" fontId="23" fillId="0" borderId="0"/>
    <xf numFmtId="0" fontId="24" fillId="0" borderId="0"/>
    <xf numFmtId="0" fontId="23" fillId="0" borderId="0"/>
    <xf numFmtId="0" fontId="29" fillId="0" borderId="0"/>
    <xf numFmtId="0" fontId="23" fillId="0" borderId="0"/>
    <xf numFmtId="0" fontId="23" fillId="0" borderId="0"/>
    <xf numFmtId="0" fontId="23" fillId="0" borderId="0"/>
    <xf numFmtId="0" fontId="23" fillId="0" borderId="0"/>
    <xf numFmtId="0" fontId="37" fillId="0" borderId="0"/>
    <xf numFmtId="0" fontId="23" fillId="0" borderId="0"/>
    <xf numFmtId="0" fontId="37" fillId="0" borderId="0"/>
    <xf numFmtId="0" fontId="23" fillId="0" borderId="0"/>
    <xf numFmtId="0" fontId="37" fillId="0" borderId="0"/>
    <xf numFmtId="0" fontId="23" fillId="0" borderId="0"/>
    <xf numFmtId="0" fontId="23" fillId="0" borderId="0"/>
    <xf numFmtId="0" fontId="37" fillId="0" borderId="0"/>
    <xf numFmtId="0" fontId="23" fillId="0" borderId="0"/>
    <xf numFmtId="0" fontId="23" fillId="0" borderId="0"/>
    <xf numFmtId="0" fontId="37" fillId="0" borderId="0"/>
    <xf numFmtId="0" fontId="23" fillId="0" borderId="0"/>
    <xf numFmtId="0" fontId="37" fillId="0" borderId="0"/>
    <xf numFmtId="0" fontId="37" fillId="0" borderId="0"/>
    <xf numFmtId="0" fontId="23" fillId="0" borderId="0"/>
    <xf numFmtId="0" fontId="23" fillId="0" borderId="0"/>
    <xf numFmtId="0" fontId="37" fillId="0" borderId="0"/>
    <xf numFmtId="0" fontId="23" fillId="0" borderId="0"/>
    <xf numFmtId="0" fontId="37" fillId="0" borderId="0"/>
    <xf numFmtId="0" fontId="37" fillId="0" borderId="0"/>
    <xf numFmtId="0" fontId="3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4" fillId="0" borderId="0"/>
    <xf numFmtId="0" fontId="2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3" fillId="0" borderId="0"/>
    <xf numFmtId="0" fontId="24" fillId="0" borderId="0"/>
    <xf numFmtId="0" fontId="28" fillId="0" borderId="0"/>
    <xf numFmtId="0" fontId="15" fillId="0" borderId="0"/>
    <xf numFmtId="0" fontId="30" fillId="0" borderId="0"/>
    <xf numFmtId="0" fontId="15" fillId="0" borderId="0"/>
    <xf numFmtId="0" fontId="15" fillId="0" borderId="0"/>
    <xf numFmtId="0" fontId="15" fillId="0" borderId="0"/>
    <xf numFmtId="0" fontId="15" fillId="0" borderId="0"/>
    <xf numFmtId="0" fontId="38" fillId="0" borderId="0"/>
    <xf numFmtId="0" fontId="15" fillId="0" borderId="0"/>
    <xf numFmtId="0" fontId="38" fillId="0" borderId="0"/>
    <xf numFmtId="0" fontId="15" fillId="0" borderId="0"/>
    <xf numFmtId="0" fontId="38" fillId="0" borderId="0"/>
    <xf numFmtId="0" fontId="15" fillId="0" borderId="0"/>
    <xf numFmtId="0" fontId="15" fillId="0" borderId="0"/>
    <xf numFmtId="0" fontId="38" fillId="0" borderId="0"/>
    <xf numFmtId="0" fontId="15" fillId="0" borderId="0"/>
    <xf numFmtId="0" fontId="15" fillId="0" borderId="0"/>
    <xf numFmtId="0" fontId="38" fillId="0" borderId="0"/>
    <xf numFmtId="0" fontId="15" fillId="0" borderId="0"/>
    <xf numFmtId="0" fontId="38" fillId="0" borderId="0"/>
    <xf numFmtId="0" fontId="38" fillId="0" borderId="0"/>
    <xf numFmtId="0" fontId="15" fillId="0" borderId="0"/>
    <xf numFmtId="0" fontId="15" fillId="0" borderId="0"/>
    <xf numFmtId="0" fontId="38" fillId="0" borderId="0"/>
    <xf numFmtId="0" fontId="15" fillId="0" borderId="0"/>
    <xf numFmtId="0" fontId="38" fillId="0" borderId="0"/>
    <xf numFmtId="0" fontId="38" fillId="0" borderId="0"/>
    <xf numFmtId="0" fontId="24" fillId="0" borderId="0"/>
    <xf numFmtId="0" fontId="23" fillId="0" borderId="0"/>
    <xf numFmtId="0" fontId="30" fillId="0" borderId="0"/>
    <xf numFmtId="0" fontId="15" fillId="0" borderId="0"/>
    <xf numFmtId="0" fontId="15" fillId="0" borderId="0"/>
    <xf numFmtId="0" fontId="15" fillId="0" borderId="0"/>
    <xf numFmtId="0" fontId="15" fillId="0" borderId="0"/>
    <xf numFmtId="0" fontId="38" fillId="0" borderId="0"/>
    <xf numFmtId="0" fontId="15" fillId="0" borderId="0"/>
    <xf numFmtId="0" fontId="38" fillId="0" borderId="0"/>
    <xf numFmtId="0" fontId="15" fillId="0" borderId="0"/>
    <xf numFmtId="0" fontId="38" fillId="0" borderId="0"/>
    <xf numFmtId="0" fontId="15" fillId="0" borderId="0"/>
    <xf numFmtId="0" fontId="15" fillId="0" borderId="0"/>
    <xf numFmtId="0" fontId="38" fillId="0" borderId="0"/>
    <xf numFmtId="0" fontId="15" fillId="0" borderId="0"/>
    <xf numFmtId="0" fontId="15" fillId="0" borderId="0"/>
    <xf numFmtId="0" fontId="38" fillId="0" borderId="0"/>
    <xf numFmtId="0" fontId="15" fillId="0" borderId="0"/>
    <xf numFmtId="0" fontId="38" fillId="0" borderId="0"/>
    <xf numFmtId="0" fontId="38" fillId="0" borderId="0"/>
    <xf numFmtId="0" fontId="23" fillId="0" borderId="0"/>
    <xf numFmtId="0" fontId="15" fillId="0" borderId="0"/>
    <xf numFmtId="0" fontId="15" fillId="0" borderId="0"/>
    <xf numFmtId="0" fontId="38" fillId="0" borderId="0"/>
    <xf numFmtId="0" fontId="15" fillId="0" borderId="0"/>
    <xf numFmtId="0" fontId="38" fillId="0" borderId="0"/>
    <xf numFmtId="0" fontId="38" fillId="0" borderId="0"/>
    <xf numFmtId="0" fontId="29" fillId="0" borderId="0"/>
    <xf numFmtId="0" fontId="23" fillId="0" borderId="0"/>
    <xf numFmtId="0" fontId="23" fillId="0" borderId="0"/>
    <xf numFmtId="0" fontId="23" fillId="0" borderId="0"/>
    <xf numFmtId="0" fontId="23" fillId="0" borderId="0"/>
    <xf numFmtId="0" fontId="37" fillId="0" borderId="0"/>
    <xf numFmtId="0" fontId="23" fillId="0" borderId="0"/>
    <xf numFmtId="0" fontId="37" fillId="0" borderId="0"/>
    <xf numFmtId="0" fontId="23" fillId="0" borderId="0"/>
    <xf numFmtId="0" fontId="37" fillId="0" borderId="0"/>
    <xf numFmtId="0" fontId="23" fillId="0" borderId="0"/>
    <xf numFmtId="0" fontId="23" fillId="0" borderId="0"/>
    <xf numFmtId="0" fontId="37" fillId="0" borderId="0"/>
    <xf numFmtId="0" fontId="23" fillId="0" borderId="0"/>
    <xf numFmtId="0" fontId="23" fillId="0" borderId="0"/>
    <xf numFmtId="0" fontId="37" fillId="0" borderId="0"/>
    <xf numFmtId="0" fontId="23" fillId="0" borderId="0"/>
    <xf numFmtId="0" fontId="37" fillId="0" borderId="0"/>
    <xf numFmtId="0" fontId="37" fillId="0" borderId="0"/>
    <xf numFmtId="0" fontId="29" fillId="0" borderId="0"/>
    <xf numFmtId="0" fontId="23" fillId="0" borderId="0"/>
    <xf numFmtId="0" fontId="23" fillId="0" borderId="0"/>
    <xf numFmtId="0" fontId="23" fillId="0" borderId="0"/>
    <xf numFmtId="0" fontId="37" fillId="0" borderId="0"/>
    <xf numFmtId="0" fontId="23" fillId="0" borderId="0"/>
    <xf numFmtId="0" fontId="40" fillId="0" borderId="0"/>
    <xf numFmtId="0" fontId="37" fillId="0" borderId="0"/>
    <xf numFmtId="0" fontId="23" fillId="0" borderId="0"/>
    <xf numFmtId="0" fontId="40" fillId="0" borderId="0"/>
    <xf numFmtId="0" fontId="23" fillId="0" borderId="0"/>
    <xf numFmtId="0" fontId="40" fillId="0" borderId="0"/>
    <xf numFmtId="0" fontId="40" fillId="0" borderId="0"/>
    <xf numFmtId="0" fontId="40" fillId="0" borderId="0"/>
    <xf numFmtId="0" fontId="37" fillId="0" borderId="0"/>
    <xf numFmtId="0" fontId="40" fillId="0" borderId="0"/>
    <xf numFmtId="0" fontId="40" fillId="0" borderId="0"/>
    <xf numFmtId="0" fontId="40" fillId="0" borderId="0"/>
    <xf numFmtId="0" fontId="40" fillId="0" borderId="0"/>
    <xf numFmtId="0" fontId="40" fillId="0" borderId="0"/>
    <xf numFmtId="0" fontId="23" fillId="0" borderId="0"/>
    <xf numFmtId="0" fontId="37" fillId="0" borderId="0"/>
    <xf numFmtId="0" fontId="15" fillId="0" borderId="0"/>
    <xf numFmtId="0" fontId="26" fillId="0" borderId="0"/>
    <xf numFmtId="0" fontId="25" fillId="0" borderId="0"/>
    <xf numFmtId="0" fontId="28" fillId="0" borderId="0"/>
    <xf numFmtId="0" fontId="15" fillId="0" borderId="0"/>
    <xf numFmtId="0" fontId="30" fillId="0" borderId="0"/>
    <xf numFmtId="0" fontId="15" fillId="0" borderId="0"/>
    <xf numFmtId="0" fontId="15" fillId="0" borderId="0"/>
    <xf numFmtId="0" fontId="15" fillId="0" borderId="0"/>
    <xf numFmtId="0" fontId="15" fillId="0" borderId="0"/>
    <xf numFmtId="0" fontId="38" fillId="0" borderId="0"/>
    <xf numFmtId="0" fontId="15" fillId="0" borderId="0"/>
    <xf numFmtId="0" fontId="38" fillId="0" borderId="0"/>
    <xf numFmtId="0" fontId="15" fillId="0" borderId="0"/>
    <xf numFmtId="0" fontId="38" fillId="0" borderId="0"/>
    <xf numFmtId="0" fontId="15" fillId="0" borderId="0"/>
    <xf numFmtId="0" fontId="15" fillId="0" borderId="0"/>
    <xf numFmtId="0" fontId="38" fillId="0" borderId="0"/>
    <xf numFmtId="0" fontId="15" fillId="0" borderId="0"/>
    <xf numFmtId="0" fontId="15" fillId="0" borderId="0"/>
    <xf numFmtId="0" fontId="38" fillId="0" borderId="0"/>
    <xf numFmtId="0" fontId="15" fillId="0" borderId="0"/>
    <xf numFmtId="0" fontId="38" fillId="0" borderId="0"/>
    <xf numFmtId="0" fontId="38" fillId="0" borderId="0"/>
    <xf numFmtId="0" fontId="15" fillId="0" borderId="0"/>
    <xf numFmtId="0" fontId="15" fillId="0" borderId="0"/>
    <xf numFmtId="0" fontId="38" fillId="0" borderId="0"/>
    <xf numFmtId="0" fontId="15" fillId="0" borderId="0"/>
    <xf numFmtId="0" fontId="38" fillId="0" borderId="0"/>
    <xf numFmtId="0" fontId="38" fillId="0" borderId="0"/>
    <xf numFmtId="0" fontId="15" fillId="0" borderId="0"/>
    <xf numFmtId="0" fontId="30" fillId="0" borderId="0"/>
    <xf numFmtId="0" fontId="15" fillId="0" borderId="0"/>
    <xf numFmtId="0" fontId="15" fillId="0" borderId="0"/>
    <xf numFmtId="0" fontId="15" fillId="0" borderId="0"/>
    <xf numFmtId="0" fontId="15" fillId="0" borderId="0"/>
    <xf numFmtId="0" fontId="38" fillId="0" borderId="0"/>
    <xf numFmtId="0" fontId="15" fillId="0" borderId="0"/>
    <xf numFmtId="0" fontId="38" fillId="0" borderId="0"/>
    <xf numFmtId="0" fontId="15" fillId="0" borderId="0"/>
    <xf numFmtId="0" fontId="38" fillId="0" borderId="0"/>
    <xf numFmtId="0" fontId="15" fillId="0" borderId="0"/>
    <xf numFmtId="0" fontId="15" fillId="0" borderId="0"/>
    <xf numFmtId="0" fontId="38" fillId="0" borderId="0"/>
    <xf numFmtId="0" fontId="15" fillId="0" borderId="0"/>
    <xf numFmtId="0" fontId="15" fillId="0" borderId="0"/>
    <xf numFmtId="0" fontId="38" fillId="0" borderId="0"/>
    <xf numFmtId="0" fontId="15" fillId="0" borderId="0"/>
    <xf numFmtId="0" fontId="38" fillId="0" borderId="0"/>
    <xf numFmtId="0" fontId="38" fillId="0" borderId="0"/>
    <xf numFmtId="0" fontId="15" fillId="0" borderId="0"/>
    <xf numFmtId="0" fontId="15" fillId="0" borderId="0"/>
    <xf numFmtId="0" fontId="15" fillId="0" borderId="0"/>
    <xf numFmtId="0" fontId="15" fillId="0" borderId="0"/>
    <xf numFmtId="0" fontId="38" fillId="0" borderId="0"/>
    <xf numFmtId="0" fontId="38" fillId="0" borderId="0"/>
    <xf numFmtId="0" fontId="15" fillId="0" borderId="0"/>
    <xf numFmtId="0" fontId="23" fillId="0" borderId="0"/>
    <xf numFmtId="0" fontId="38" fillId="0" borderId="0"/>
    <xf numFmtId="0" fontId="38" fillId="0" borderId="0"/>
    <xf numFmtId="0" fontId="25" fillId="0" borderId="0"/>
    <xf numFmtId="0" fontId="40" fillId="0" borderId="0"/>
    <xf numFmtId="0" fontId="40" fillId="0" borderId="0"/>
    <xf numFmtId="0" fontId="40" fillId="0" borderId="0"/>
    <xf numFmtId="0" fontId="40" fillId="0" borderId="0"/>
    <xf numFmtId="0" fontId="39" fillId="0" borderId="0"/>
    <xf numFmtId="0" fontId="26" fillId="0" borderId="0"/>
    <xf numFmtId="0" fontId="25" fillId="0" borderId="0"/>
    <xf numFmtId="0" fontId="31" fillId="0" borderId="0"/>
    <xf numFmtId="0" fontId="25" fillId="0" borderId="0"/>
    <xf numFmtId="0" fontId="25" fillId="0" borderId="0"/>
    <xf numFmtId="0" fontId="25" fillId="0" borderId="0"/>
    <xf numFmtId="0" fontId="25" fillId="0" borderId="0"/>
    <xf numFmtId="0" fontId="39" fillId="0" borderId="0"/>
    <xf numFmtId="0" fontId="25" fillId="0" borderId="0"/>
    <xf numFmtId="0" fontId="39" fillId="0" borderId="0"/>
    <xf numFmtId="0" fontId="25" fillId="0" borderId="0"/>
    <xf numFmtId="0" fontId="39" fillId="0" borderId="0"/>
    <xf numFmtId="0" fontId="25" fillId="0" borderId="0"/>
    <xf numFmtId="0" fontId="25" fillId="0" borderId="0"/>
    <xf numFmtId="0" fontId="39" fillId="0" borderId="0"/>
    <xf numFmtId="0" fontId="25" fillId="0" borderId="0"/>
    <xf numFmtId="0" fontId="25" fillId="0" borderId="0"/>
    <xf numFmtId="0" fontId="39" fillId="0" borderId="0"/>
    <xf numFmtId="0" fontId="25" fillId="0" borderId="0"/>
    <xf numFmtId="0" fontId="39" fillId="0" borderId="0"/>
    <xf numFmtId="0" fontId="3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39" fillId="0" borderId="0"/>
    <xf numFmtId="0" fontId="25" fillId="0" borderId="0"/>
    <xf numFmtId="0" fontId="40" fillId="0" borderId="0"/>
    <xf numFmtId="0" fontId="39" fillId="0" borderId="0"/>
    <xf numFmtId="0" fontId="25" fillId="0" borderId="0"/>
    <xf numFmtId="0" fontId="25" fillId="0" borderId="0"/>
    <xf numFmtId="0" fontId="40" fillId="0" borderId="0"/>
    <xf numFmtId="0" fontId="40" fillId="0" borderId="0"/>
    <xf numFmtId="0" fontId="40" fillId="0" borderId="0"/>
    <xf numFmtId="0" fontId="39"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42" fillId="0" borderId="0"/>
    <xf numFmtId="0" fontId="42" fillId="0" borderId="0"/>
    <xf numFmtId="0" fontId="42" fillId="0" borderId="0"/>
    <xf numFmtId="0" fontId="40" fillId="0" borderId="0"/>
    <xf numFmtId="0" fontId="15" fillId="5" borderId="7" applyNumberFormat="0" applyFont="0" applyAlignment="0" applyProtection="0"/>
    <xf numFmtId="0" fontId="15" fillId="5" borderId="7" applyNumberFormat="0" applyFont="0" applyAlignment="0" applyProtection="0"/>
    <xf numFmtId="0" fontId="14" fillId="15" borderId="8" applyNumberFormat="0" applyAlignment="0" applyProtection="0"/>
    <xf numFmtId="0" fontId="14" fillId="15" borderId="8" applyNumberFormat="0" applyAlignment="0" applyProtection="0"/>
    <xf numFmtId="9" fontId="26" fillId="0" borderId="0" applyFont="0" applyFill="0" applyBorder="0" applyAlignment="0" applyProtection="0"/>
    <xf numFmtId="9" fontId="25" fillId="0" borderId="0" applyFont="0" applyFill="0" applyBorder="0" applyAlignment="0" applyProtection="0"/>
    <xf numFmtId="9" fontId="42" fillId="0" borderId="0" applyFont="0" applyFill="0" applyBorder="0" applyAlignment="0" applyProtection="0"/>
    <xf numFmtId="0" fontId="16" fillId="0" borderId="0" applyNumberFormat="0" applyFill="0" applyBorder="0" applyAlignment="0" applyProtection="0"/>
    <xf numFmtId="0" fontId="46" fillId="20" borderId="0" applyFont="0" applyBorder="0" applyAlignment="0">
      <alignment horizontal="center" wrapText="1"/>
    </xf>
    <xf numFmtId="0" fontId="46" fillId="20" borderId="0" applyFont="0" applyBorder="0" applyAlignment="0">
      <alignment horizontal="center" wrapText="1"/>
    </xf>
    <xf numFmtId="0" fontId="36"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43" fontId="4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40" fillId="0" borderId="0"/>
    <xf numFmtId="0" fontId="15" fillId="0" borderId="0"/>
    <xf numFmtId="0" fontId="15" fillId="0" borderId="0"/>
    <xf numFmtId="0" fontId="40" fillId="0" borderId="0"/>
    <xf numFmtId="0" fontId="23" fillId="0" borderId="0"/>
    <xf numFmtId="0" fontId="23" fillId="0" borderId="0"/>
    <xf numFmtId="0" fontId="40" fillId="0" borderId="0"/>
    <xf numFmtId="0" fontId="40" fillId="0" borderId="0"/>
    <xf numFmtId="0" fontId="23" fillId="0" borderId="0"/>
    <xf numFmtId="0" fontId="40" fillId="0" borderId="0"/>
    <xf numFmtId="0" fontId="40" fillId="0" borderId="0"/>
    <xf numFmtId="0" fontId="23" fillId="0" borderId="0"/>
    <xf numFmtId="0" fontId="40" fillId="0" borderId="0"/>
    <xf numFmtId="0" fontId="23" fillId="0" borderId="0"/>
    <xf numFmtId="0" fontId="23" fillId="0" borderId="0"/>
    <xf numFmtId="0" fontId="23" fillId="0" borderId="0"/>
    <xf numFmtId="0" fontId="2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3" fillId="0" borderId="0"/>
    <xf numFmtId="0" fontId="15" fillId="0" borderId="0"/>
    <xf numFmtId="0" fontId="2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25" fillId="0" borderId="0"/>
    <xf numFmtId="0" fontId="25" fillId="0" borderId="0"/>
    <xf numFmtId="0" fontId="25" fillId="0" borderId="0"/>
    <xf numFmtId="0" fontId="25" fillId="0" borderId="0"/>
    <xf numFmtId="0" fontId="40" fillId="0" borderId="0"/>
    <xf numFmtId="0" fontId="25" fillId="0" borderId="0"/>
    <xf numFmtId="0" fontId="40" fillId="0" borderId="0"/>
    <xf numFmtId="0" fontId="25" fillId="0" borderId="0"/>
    <xf numFmtId="0" fontId="25" fillId="0" borderId="0"/>
    <xf numFmtId="0" fontId="25" fillId="0" borderId="0"/>
    <xf numFmtId="0" fontId="40" fillId="0" borderId="0"/>
    <xf numFmtId="0" fontId="40" fillId="0" borderId="0"/>
    <xf numFmtId="0" fontId="25" fillId="0" borderId="0"/>
    <xf numFmtId="0" fontId="40" fillId="0" borderId="0"/>
    <xf numFmtId="0" fontId="40" fillId="0" borderId="0"/>
    <xf numFmtId="0" fontId="25" fillId="0" borderId="0"/>
    <xf numFmtId="0" fontId="40"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0" borderId="0"/>
    <xf numFmtId="0" fontId="15" fillId="5" borderId="7" applyNumberFormat="0" applyFont="0" applyAlignment="0" applyProtection="0"/>
    <xf numFmtId="0" fontId="15" fillId="5" borderId="7" applyNumberFormat="0" applyFont="0" applyAlignment="0" applyProtection="0"/>
    <xf numFmtId="0" fontId="15" fillId="5" borderId="7" applyNumberFormat="0" applyFont="0" applyAlignment="0" applyProtection="0"/>
    <xf numFmtId="9" fontId="40"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15" fillId="0" borderId="0"/>
    <xf numFmtId="0" fontId="23"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9" fontId="35" fillId="0" borderId="0" applyFont="0" applyFill="0" applyBorder="0" applyAlignment="0" applyProtection="0"/>
    <xf numFmtId="9" fontId="35" fillId="0" borderId="0" applyFont="0" applyFill="0" applyBorder="0" applyAlignment="0" applyProtection="0"/>
    <xf numFmtId="9" fontId="3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6" fillId="20" borderId="0" applyFont="0" applyBorder="0" applyAlignment="0">
      <alignment horizontal="center" wrapText="1"/>
    </xf>
    <xf numFmtId="0" fontId="36" fillId="20" borderId="0" applyFont="0" applyBorder="0" applyAlignment="0">
      <alignment horizontal="center" wrapText="1"/>
    </xf>
    <xf numFmtId="0" fontId="36" fillId="20" borderId="0" applyFont="0" applyBorder="0" applyAlignment="0">
      <alignment horizontal="center" wrapText="1"/>
    </xf>
    <xf numFmtId="0" fontId="36"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23" fillId="0" borderId="0"/>
    <xf numFmtId="43" fontId="1" fillId="0" borderId="0" applyFont="0" applyFill="0" applyBorder="0" applyAlignment="0" applyProtection="0"/>
    <xf numFmtId="0" fontId="25"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8" fillId="0" borderId="0"/>
    <xf numFmtId="0" fontId="38"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0" borderId="0"/>
    <xf numFmtId="0" fontId="39" fillId="0" borderId="0"/>
    <xf numFmtId="43" fontId="1"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0" borderId="0"/>
    <xf numFmtId="43" fontId="42" fillId="0" borderId="0" applyFont="0" applyFill="0" applyBorder="0" applyAlignment="0" applyProtection="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3" fillId="0" borderId="0"/>
    <xf numFmtId="0" fontId="23" fillId="0" borderId="0"/>
    <xf numFmtId="0" fontId="23" fillId="0" borderId="0"/>
    <xf numFmtId="0" fontId="23" fillId="0" borderId="0"/>
    <xf numFmtId="0" fontId="23" fillId="0" borderId="0"/>
    <xf numFmtId="0" fontId="2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2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40" fillId="0" borderId="0"/>
    <xf numFmtId="0" fontId="25" fillId="0" borderId="0"/>
    <xf numFmtId="0" fontId="25" fillId="0" borderId="0"/>
    <xf numFmtId="0" fontId="25"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3"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 fillId="5" borderId="7" applyNumberFormat="0" applyFont="0" applyAlignment="0" applyProtection="0"/>
    <xf numFmtId="0" fontId="15"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3" fillId="0" borderId="0"/>
    <xf numFmtId="44" fontId="1" fillId="0" borderId="0" applyFont="0" applyFill="0" applyBorder="0" applyAlignment="0" applyProtection="0"/>
    <xf numFmtId="44"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5"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5"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5" fillId="0" borderId="0"/>
    <xf numFmtId="43" fontId="1" fillId="0" borderId="0" applyFont="0" applyFill="0" applyBorder="0" applyAlignment="0" applyProtection="0"/>
    <xf numFmtId="43" fontId="1" fillId="0" borderId="0" applyFont="0" applyFill="0" applyBorder="0" applyAlignment="0" applyProtection="0"/>
    <xf numFmtId="0" fontId="42"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3"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0"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8" fillId="0" borderId="0"/>
    <xf numFmtId="0" fontId="37"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9" fillId="0" borderId="0"/>
    <xf numFmtId="0" fontId="38" fillId="5" borderId="7" applyNumberFormat="0" applyFont="0" applyAlignment="0" applyProtection="0"/>
    <xf numFmtId="0" fontId="23" fillId="0" borderId="0"/>
    <xf numFmtId="0" fontId="25" fillId="0" borderId="0"/>
    <xf numFmtId="0" fontId="15" fillId="0" borderId="0"/>
    <xf numFmtId="0" fontId="15" fillId="0" borderId="0"/>
    <xf numFmtId="0" fontId="25" fillId="0" borderId="0"/>
    <xf numFmtId="0" fontId="15" fillId="0" borderId="0"/>
    <xf numFmtId="0" fontId="15" fillId="0" borderId="0"/>
    <xf numFmtId="0" fontId="15" fillId="0" borderId="0"/>
    <xf numFmtId="0" fontId="15" fillId="0" borderId="0"/>
    <xf numFmtId="0" fontId="23" fillId="0" borderId="0"/>
    <xf numFmtId="0" fontId="23" fillId="0" borderId="0"/>
    <xf numFmtId="0" fontId="15" fillId="0" borderId="0"/>
    <xf numFmtId="0" fontId="23" fillId="0" borderId="0"/>
    <xf numFmtId="0" fontId="15" fillId="0" borderId="0"/>
    <xf numFmtId="0" fontId="23" fillId="0" borderId="0"/>
    <xf numFmtId="0" fontId="15" fillId="0" borderId="0"/>
    <xf numFmtId="0" fontId="15" fillId="0" borderId="0"/>
    <xf numFmtId="0" fontId="25"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15" fillId="0" borderId="0"/>
    <xf numFmtId="0" fontId="15" fillId="0" borderId="0"/>
    <xf numFmtId="0" fontId="23" fillId="0" borderId="0"/>
    <xf numFmtId="0" fontId="23" fillId="0" borderId="0"/>
    <xf numFmtId="0" fontId="23" fillId="0" borderId="0"/>
    <xf numFmtId="0" fontId="23" fillId="0" borderId="0"/>
    <xf numFmtId="0" fontId="15" fillId="0" borderId="0"/>
    <xf numFmtId="0" fontId="15" fillId="0" borderId="0"/>
    <xf numFmtId="0" fontId="15" fillId="0" borderId="0"/>
    <xf numFmtId="0" fontId="15" fillId="0" borderId="0"/>
    <xf numFmtId="0" fontId="23" fillId="0" borderId="0"/>
    <xf numFmtId="0" fontId="15" fillId="0" borderId="0"/>
    <xf numFmtId="0" fontId="15" fillId="0" borderId="0"/>
    <xf numFmtId="0" fontId="23" fillId="0" borderId="0"/>
    <xf numFmtId="0" fontId="15" fillId="0" borderId="0"/>
    <xf numFmtId="0" fontId="15" fillId="0" borderId="0"/>
    <xf numFmtId="0" fontId="15" fillId="0" borderId="0"/>
    <xf numFmtId="0" fontId="23" fillId="0" borderId="0"/>
    <xf numFmtId="0" fontId="15" fillId="0" borderId="0"/>
    <xf numFmtId="0" fontId="23" fillId="0" borderId="0"/>
    <xf numFmtId="0" fontId="15" fillId="0" borderId="0"/>
    <xf numFmtId="0" fontId="23" fillId="0" borderId="0"/>
    <xf numFmtId="0" fontId="25" fillId="0" borderId="0"/>
    <xf numFmtId="0" fontId="15" fillId="0" borderId="0"/>
    <xf numFmtId="0" fontId="23" fillId="0" borderId="0"/>
    <xf numFmtId="0" fontId="2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3" fillId="0" borderId="0"/>
    <xf numFmtId="0" fontId="15" fillId="0" borderId="0"/>
    <xf numFmtId="0" fontId="25" fillId="0" borderId="0"/>
    <xf numFmtId="0" fontId="23" fillId="0" borderId="0"/>
    <xf numFmtId="0" fontId="15" fillId="0" borderId="0"/>
    <xf numFmtId="0" fontId="15" fillId="0" borderId="0"/>
    <xf numFmtId="0" fontId="25" fillId="0" borderId="0"/>
    <xf numFmtId="0" fontId="23" fillId="0" borderId="0"/>
    <xf numFmtId="0" fontId="15" fillId="0" borderId="0"/>
    <xf numFmtId="0" fontId="15" fillId="0" borderId="0"/>
    <xf numFmtId="0" fontId="23" fillId="0" borderId="0"/>
    <xf numFmtId="0" fontId="25" fillId="0" borderId="0"/>
    <xf numFmtId="0" fontId="15" fillId="0" borderId="0"/>
    <xf numFmtId="0" fontId="23" fillId="0" borderId="0"/>
    <xf numFmtId="0" fontId="25" fillId="0" borderId="0"/>
    <xf numFmtId="0" fontId="15" fillId="0" borderId="0"/>
    <xf numFmtId="0" fontId="15" fillId="0" borderId="0"/>
    <xf numFmtId="0" fontId="15" fillId="0" borderId="0"/>
    <xf numFmtId="0" fontId="23" fillId="0" borderId="0"/>
    <xf numFmtId="0" fontId="25" fillId="0" borderId="0"/>
    <xf numFmtId="0" fontId="25" fillId="0" borderId="0"/>
    <xf numFmtId="0" fontId="15" fillId="0" borderId="0"/>
    <xf numFmtId="0" fontId="15" fillId="0" borderId="0"/>
    <xf numFmtId="0" fontId="23" fillId="0" borderId="0"/>
    <xf numFmtId="0" fontId="15" fillId="0" borderId="0"/>
    <xf numFmtId="0" fontId="23" fillId="0" borderId="0"/>
    <xf numFmtId="0" fontId="15" fillId="0" borderId="0"/>
    <xf numFmtId="0" fontId="23" fillId="0" borderId="0"/>
    <xf numFmtId="0" fontId="15" fillId="0" borderId="0"/>
    <xf numFmtId="0" fontId="23" fillId="0" borderId="0"/>
    <xf numFmtId="0" fontId="23" fillId="0" borderId="0"/>
    <xf numFmtId="0" fontId="15" fillId="0" borderId="0"/>
    <xf numFmtId="0" fontId="15" fillId="0" borderId="0"/>
    <xf numFmtId="0" fontId="15" fillId="0" borderId="0"/>
    <xf numFmtId="0" fontId="25" fillId="0" borderId="0"/>
    <xf numFmtId="0" fontId="25" fillId="0" borderId="0"/>
    <xf numFmtId="0" fontId="15" fillId="0" borderId="0"/>
    <xf numFmtId="0" fontId="23" fillId="0" borderId="0"/>
    <xf numFmtId="0" fontId="23" fillId="0" borderId="0"/>
    <xf numFmtId="0" fontId="15" fillId="0" borderId="0"/>
    <xf numFmtId="0" fontId="15" fillId="0" borderId="0"/>
    <xf numFmtId="0" fontId="15" fillId="0" borderId="0"/>
    <xf numFmtId="0" fontId="23" fillId="0" borderId="0"/>
    <xf numFmtId="0" fontId="23" fillId="0" borderId="0"/>
    <xf numFmtId="0" fontId="25" fillId="0" borderId="0"/>
    <xf numFmtId="0" fontId="15" fillId="5" borderId="7" applyNumberFormat="0" applyFont="0" applyAlignment="0" applyProtection="0"/>
    <xf numFmtId="0" fontId="15" fillId="0" borderId="0"/>
    <xf numFmtId="0" fontId="15" fillId="0" borderId="0"/>
    <xf numFmtId="0" fontId="15" fillId="0" borderId="0"/>
    <xf numFmtId="0" fontId="15" fillId="0" borderId="0"/>
    <xf numFmtId="0" fontId="25" fillId="0" borderId="0"/>
    <xf numFmtId="0" fontId="25" fillId="0" borderId="0"/>
    <xf numFmtId="44" fontId="40" fillId="0" borderId="0" applyFont="0" applyFill="0" applyBorder="0" applyAlignment="0" applyProtection="0"/>
    <xf numFmtId="44" fontId="40" fillId="0" borderId="0" applyFont="0" applyFill="0" applyBorder="0" applyAlignment="0" applyProtection="0"/>
    <xf numFmtId="0" fontId="15" fillId="0" borderId="0"/>
    <xf numFmtId="0" fontId="37" fillId="0" borderId="0"/>
    <xf numFmtId="43" fontId="40" fillId="0" borderId="0" applyFont="0" applyFill="0" applyBorder="0" applyAlignment="0" applyProtection="0"/>
    <xf numFmtId="44" fontId="40" fillId="0" borderId="0" applyFont="0" applyFill="0" applyBorder="0" applyAlignment="0" applyProtection="0"/>
    <xf numFmtId="0" fontId="15" fillId="0" borderId="0"/>
    <xf numFmtId="43" fontId="40" fillId="0" borderId="0" applyFont="0" applyFill="0" applyBorder="0" applyAlignment="0" applyProtection="0"/>
    <xf numFmtId="0" fontId="23" fillId="0" borderId="0"/>
    <xf numFmtId="0" fontId="40" fillId="0" borderId="0"/>
    <xf numFmtId="0" fontId="40" fillId="0" borderId="0"/>
    <xf numFmtId="0" fontId="40" fillId="0" borderId="0"/>
    <xf numFmtId="0" fontId="40" fillId="0" borderId="0"/>
    <xf numFmtId="0" fontId="15" fillId="0" borderId="0"/>
    <xf numFmtId="0" fontId="40" fillId="0" borderId="0"/>
    <xf numFmtId="0" fontId="40" fillId="0" borderId="0"/>
    <xf numFmtId="0" fontId="40" fillId="0" borderId="0"/>
    <xf numFmtId="0" fontId="40" fillId="0" borderId="0"/>
    <xf numFmtId="0" fontId="40" fillId="0" borderId="0"/>
    <xf numFmtId="0" fontId="23" fillId="0" borderId="0"/>
    <xf numFmtId="0" fontId="23" fillId="0" borderId="0"/>
    <xf numFmtId="0" fontId="15" fillId="0" borderId="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23" fillId="0" borderId="0"/>
    <xf numFmtId="0" fontId="40" fillId="0" borderId="0"/>
    <xf numFmtId="0" fontId="40" fillId="0" borderId="0"/>
    <xf numFmtId="43" fontId="42"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0" fontId="23"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15"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40" fillId="0" borderId="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7" fillId="0" borderId="0"/>
    <xf numFmtId="0" fontId="37" fillId="0" borderId="0"/>
    <xf numFmtId="0" fontId="37" fillId="0" borderId="0"/>
    <xf numFmtId="0" fontId="37" fillId="0" borderId="0"/>
    <xf numFmtId="0" fontId="37" fillId="0" borderId="0"/>
    <xf numFmtId="0" fontId="15" fillId="0" borderId="0"/>
    <xf numFmtId="0" fontId="37" fillId="0" borderId="0"/>
    <xf numFmtId="0" fontId="37"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40" fillId="0" borderId="0"/>
    <xf numFmtId="0" fontId="40" fillId="0" borderId="0"/>
    <xf numFmtId="0" fontId="25" fillId="0" borderId="0"/>
    <xf numFmtId="0" fontId="40" fillId="0" borderId="0"/>
    <xf numFmtId="0" fontId="40" fillId="0" borderId="0"/>
    <xf numFmtId="0" fontId="40" fillId="0" borderId="0"/>
    <xf numFmtId="0" fontId="37" fillId="0" borderId="0"/>
    <xf numFmtId="0" fontId="40" fillId="0" borderId="0"/>
    <xf numFmtId="0" fontId="40" fillId="0" borderId="0"/>
    <xf numFmtId="0" fontId="40" fillId="0" borderId="0"/>
    <xf numFmtId="0" fontId="40" fillId="0" borderId="0"/>
    <xf numFmtId="0" fontId="40"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37" fillId="0" borderId="0"/>
    <xf numFmtId="0" fontId="38" fillId="0" borderId="0"/>
    <xf numFmtId="0" fontId="38" fillId="0" borderId="0"/>
    <xf numFmtId="0" fontId="38" fillId="0" borderId="0"/>
    <xf numFmtId="0" fontId="38" fillId="0" borderId="0"/>
    <xf numFmtId="0" fontId="38" fillId="0" borderId="0"/>
    <xf numFmtId="0" fontId="38" fillId="0" borderId="0"/>
    <xf numFmtId="0" fontId="38" fillId="0" borderId="0"/>
    <xf numFmtId="0" fontId="40" fillId="0" borderId="0"/>
    <xf numFmtId="0" fontId="40" fillId="0" borderId="0"/>
    <xf numFmtId="0" fontId="40" fillId="0" borderId="0"/>
    <xf numFmtId="0" fontId="40" fillId="0" borderId="0"/>
    <xf numFmtId="0" fontId="40" fillId="0" borderId="0"/>
    <xf numFmtId="0" fontId="15" fillId="0" borderId="0"/>
    <xf numFmtId="0" fontId="39" fillId="0" borderId="0"/>
    <xf numFmtId="0" fontId="39" fillId="0" borderId="0"/>
    <xf numFmtId="0" fontId="39" fillId="0" borderId="0"/>
    <xf numFmtId="0" fontId="39" fillId="0" borderId="0"/>
    <xf numFmtId="0" fontId="3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39" fillId="0" borderId="0"/>
    <xf numFmtId="0" fontId="40" fillId="0" borderId="0"/>
    <xf numFmtId="0" fontId="40" fillId="0" borderId="0"/>
    <xf numFmtId="0" fontId="40" fillId="0" borderId="0"/>
    <xf numFmtId="0" fontId="40" fillId="0" borderId="0"/>
    <xf numFmtId="0" fontId="39"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2" fillId="0" borderId="0"/>
    <xf numFmtId="0" fontId="40" fillId="0" borderId="0"/>
    <xf numFmtId="0" fontId="25" fillId="0" borderId="0"/>
    <xf numFmtId="0" fontId="38"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39" fillId="0" borderId="0"/>
    <xf numFmtId="0" fontId="25"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0" fontId="40" fillId="0" borderId="0"/>
    <xf numFmtId="43"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0" fontId="40" fillId="0" borderId="0"/>
    <xf numFmtId="43" fontId="40" fillId="0" borderId="0" applyFont="0" applyFill="0" applyBorder="0" applyAlignment="0" applyProtection="0"/>
    <xf numFmtId="43" fontId="40" fillId="0" borderId="0" applyFont="0" applyFill="0" applyBorder="0" applyAlignment="0" applyProtection="0"/>
    <xf numFmtId="0" fontId="15" fillId="0" borderId="0"/>
    <xf numFmtId="0" fontId="38" fillId="0" borderId="0"/>
    <xf numFmtId="0" fontId="15" fillId="0" borderId="0"/>
    <xf numFmtId="0" fontId="15" fillId="0" borderId="0"/>
    <xf numFmtId="0" fontId="15" fillId="0" borderId="0"/>
    <xf numFmtId="43" fontId="40" fillId="0" borderId="0" applyFont="0" applyFill="0" applyBorder="0" applyAlignment="0" applyProtection="0"/>
    <xf numFmtId="44" fontId="40" fillId="0" borderId="0" applyFont="0" applyFill="0" applyBorder="0" applyAlignment="0" applyProtection="0"/>
    <xf numFmtId="43" fontId="40" fillId="0" borderId="0" applyFont="0" applyFill="0" applyBorder="0" applyAlignment="0" applyProtection="0"/>
    <xf numFmtId="0" fontId="15" fillId="0" borderId="0"/>
    <xf numFmtId="0" fontId="25" fillId="0" borderId="0"/>
    <xf numFmtId="0" fontId="15" fillId="0" borderId="0"/>
    <xf numFmtId="0" fontId="15" fillId="0" borderId="0"/>
    <xf numFmtId="44" fontId="40" fillId="0" borderId="0" applyFont="0" applyFill="0" applyBorder="0" applyAlignment="0" applyProtection="0"/>
    <xf numFmtId="0" fontId="25" fillId="0" borderId="0"/>
    <xf numFmtId="0" fontId="15" fillId="0" borderId="0"/>
    <xf numFmtId="0" fontId="15" fillId="0" borderId="0"/>
    <xf numFmtId="0" fontId="23" fillId="0" borderId="0"/>
    <xf numFmtId="0" fontId="15" fillId="0" borderId="0"/>
    <xf numFmtId="43" fontId="40" fillId="0" borderId="0" applyFont="0" applyFill="0" applyBorder="0" applyAlignment="0" applyProtection="0"/>
    <xf numFmtId="0" fontId="23" fillId="0" borderId="0"/>
    <xf numFmtId="0" fontId="15" fillId="0" borderId="0"/>
    <xf numFmtId="43" fontId="40" fillId="0" borderId="0" applyFont="0" applyFill="0" applyBorder="0" applyAlignment="0" applyProtection="0"/>
    <xf numFmtId="0" fontId="15" fillId="0" borderId="0"/>
    <xf numFmtId="0" fontId="23" fillId="0" borderId="0"/>
    <xf numFmtId="0" fontId="23" fillId="0" borderId="0"/>
    <xf numFmtId="43" fontId="40" fillId="0" borderId="0" applyFont="0" applyFill="0" applyBorder="0" applyAlignment="0" applyProtection="0"/>
    <xf numFmtId="0" fontId="23" fillId="0" borderId="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3" fontId="40" fillId="0" borderId="0" applyFont="0" applyFill="0" applyBorder="0" applyAlignment="0" applyProtection="0"/>
    <xf numFmtId="44" fontId="40" fillId="0" borderId="0" applyFont="0" applyFill="0" applyBorder="0" applyAlignment="0" applyProtection="0"/>
    <xf numFmtId="0" fontId="39" fillId="0" borderId="0"/>
    <xf numFmtId="0" fontId="15" fillId="0" borderId="0"/>
    <xf numFmtId="0" fontId="15" fillId="0" borderId="0"/>
    <xf numFmtId="43" fontId="40" fillId="0" borderId="0" applyFont="0" applyFill="0" applyBorder="0" applyAlignment="0" applyProtection="0"/>
    <xf numFmtId="43" fontId="40" fillId="0" borderId="0" applyFont="0" applyFill="0" applyBorder="0" applyAlignment="0" applyProtection="0"/>
    <xf numFmtId="0" fontId="25" fillId="0" borderId="0"/>
    <xf numFmtId="43" fontId="40" fillId="0" borderId="0" applyFont="0" applyFill="0" applyBorder="0" applyAlignment="0" applyProtection="0"/>
    <xf numFmtId="0" fontId="15" fillId="0" borderId="0"/>
    <xf numFmtId="0" fontId="23" fillId="0" borderId="0"/>
    <xf numFmtId="0" fontId="23" fillId="0" borderId="0"/>
    <xf numFmtId="0" fontId="15" fillId="0" borderId="0"/>
    <xf numFmtId="0" fontId="25" fillId="0" borderId="0"/>
    <xf numFmtId="0" fontId="23" fillId="0" borderId="0"/>
    <xf numFmtId="0" fontId="23" fillId="0" borderId="0"/>
    <xf numFmtId="0" fontId="15" fillId="0" borderId="0"/>
    <xf numFmtId="44" fontId="40" fillId="0" borderId="0" applyFont="0" applyFill="0" applyBorder="0" applyAlignment="0" applyProtection="0"/>
    <xf numFmtId="44" fontId="40" fillId="0" borderId="0" applyFont="0" applyFill="0" applyBorder="0" applyAlignment="0" applyProtection="0"/>
    <xf numFmtId="43" fontId="42" fillId="0" borderId="0" applyFont="0" applyFill="0" applyBorder="0" applyAlignment="0" applyProtection="0"/>
    <xf numFmtId="0" fontId="25" fillId="0" borderId="0"/>
    <xf numFmtId="43" fontId="40" fillId="0" borderId="0" applyFont="0" applyFill="0" applyBorder="0" applyAlignment="0" applyProtection="0"/>
    <xf numFmtId="43" fontId="40" fillId="0" borderId="0" applyFont="0" applyFill="0" applyBorder="0" applyAlignment="0" applyProtection="0"/>
    <xf numFmtId="0" fontId="15" fillId="0" borderId="0"/>
    <xf numFmtId="0" fontId="15" fillId="0" borderId="0"/>
    <xf numFmtId="0" fontId="25" fillId="0" borderId="0"/>
    <xf numFmtId="43" fontId="40" fillId="0" borderId="0" applyFont="0" applyFill="0" applyBorder="0" applyAlignment="0" applyProtection="0"/>
    <xf numFmtId="44" fontId="40" fillId="0" borderId="0" applyFont="0" applyFill="0" applyBorder="0" applyAlignment="0" applyProtection="0"/>
    <xf numFmtId="0" fontId="15" fillId="0" borderId="0"/>
    <xf numFmtId="0" fontId="38" fillId="0" borderId="0"/>
    <xf numFmtId="0" fontId="23" fillId="0" borderId="0"/>
    <xf numFmtId="44" fontId="40" fillId="0" borderId="0" applyFont="0" applyFill="0" applyBorder="0" applyAlignment="0" applyProtection="0"/>
    <xf numFmtId="0" fontId="15" fillId="0" borderId="0"/>
    <xf numFmtId="0" fontId="15" fillId="0" borderId="0"/>
    <xf numFmtId="0" fontId="25" fillId="0" borderId="0"/>
    <xf numFmtId="0" fontId="23" fillId="0" borderId="0"/>
    <xf numFmtId="0" fontId="15" fillId="5" borderId="7" applyNumberFormat="0" applyFont="0" applyAlignment="0" applyProtection="0"/>
    <xf numFmtId="0" fontId="15" fillId="0" borderId="0"/>
    <xf numFmtId="0" fontId="23" fillId="0" borderId="0"/>
    <xf numFmtId="0" fontId="15" fillId="0" borderId="0"/>
    <xf numFmtId="0" fontId="23" fillId="0" borderId="0"/>
    <xf numFmtId="0" fontId="23" fillId="0" borderId="0"/>
    <xf numFmtId="0" fontId="23" fillId="0" borderId="0"/>
    <xf numFmtId="0" fontId="15" fillId="0" borderId="0"/>
    <xf numFmtId="0" fontId="15" fillId="0" borderId="0"/>
    <xf numFmtId="0" fontId="23" fillId="0" borderId="0"/>
    <xf numFmtId="0" fontId="15" fillId="0" borderId="0"/>
    <xf numFmtId="0" fontId="25" fillId="0" borderId="0"/>
    <xf numFmtId="0" fontId="23" fillId="0" borderId="0"/>
    <xf numFmtId="0" fontId="15" fillId="0" borderId="0"/>
    <xf numFmtId="0" fontId="15" fillId="0" borderId="0"/>
    <xf numFmtId="0" fontId="23" fillId="0" borderId="0"/>
    <xf numFmtId="0" fontId="23" fillId="0" borderId="0"/>
    <xf numFmtId="0" fontId="25" fillId="0" borderId="0"/>
    <xf numFmtId="0" fontId="23" fillId="0" borderId="0"/>
    <xf numFmtId="0" fontId="25" fillId="0" borderId="0"/>
    <xf numFmtId="0" fontId="15" fillId="0" borderId="0"/>
    <xf numFmtId="0" fontId="15" fillId="0" borderId="0"/>
    <xf numFmtId="0" fontId="25" fillId="0" borderId="0"/>
    <xf numFmtId="0" fontId="23" fillId="0" borderId="0"/>
    <xf numFmtId="0" fontId="15"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4"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cellStyleXfs>
  <cellXfs count="418">
    <xf numFmtId="0" fontId="0" fillId="0" borderId="0" xfId="0"/>
    <xf numFmtId="0" fontId="0" fillId="0" borderId="0" xfId="0" applyProtection="1"/>
    <xf numFmtId="0" fontId="0" fillId="0" borderId="0" xfId="0" applyAlignment="1" applyProtection="1">
      <alignment wrapText="1"/>
    </xf>
    <xf numFmtId="0" fontId="0" fillId="0" borderId="0" xfId="0" applyFill="1" applyProtection="1"/>
    <xf numFmtId="0" fontId="49" fillId="21" borderId="10" xfId="0" applyFont="1" applyFill="1" applyBorder="1" applyAlignment="1" applyProtection="1">
      <alignment horizontal="center" wrapText="1"/>
    </xf>
    <xf numFmtId="41" fontId="50" fillId="0" borderId="0" xfId="0" applyNumberFormat="1" applyFont="1" applyFill="1" applyAlignment="1" applyProtection="1">
      <alignment wrapText="1"/>
    </xf>
    <xf numFmtId="41" fontId="51" fillId="0" borderId="0" xfId="0" applyNumberFormat="1" applyFont="1" applyFill="1" applyAlignment="1" applyProtection="1">
      <alignment wrapText="1"/>
    </xf>
    <xf numFmtId="41" fontId="50" fillId="0" borderId="0" xfId="0" applyNumberFormat="1" applyFont="1" applyAlignment="1" applyProtection="1">
      <alignment wrapText="1"/>
    </xf>
    <xf numFmtId="41" fontId="50" fillId="21" borderId="11" xfId="0" applyNumberFormat="1" applyFont="1" applyFill="1" applyBorder="1" applyAlignment="1" applyProtection="1">
      <alignment wrapText="1"/>
    </xf>
    <xf numFmtId="41" fontId="50" fillId="21" borderId="12" xfId="0" applyNumberFormat="1" applyFont="1" applyFill="1" applyBorder="1" applyAlignment="1" applyProtection="1">
      <alignment wrapText="1"/>
    </xf>
    <xf numFmtId="164" fontId="49" fillId="21" borderId="12" xfId="319" applyNumberFormat="1" applyFont="1" applyFill="1" applyBorder="1" applyAlignment="1" applyProtection="1">
      <alignment horizontal="center" wrapText="1"/>
    </xf>
    <xf numFmtId="0" fontId="0" fillId="21" borderId="0" xfId="0" applyFill="1" applyAlignment="1" applyProtection="1">
      <alignment wrapText="1"/>
    </xf>
    <xf numFmtId="0" fontId="0" fillId="0" borderId="0" xfId="0" applyAlignment="1" applyProtection="1">
      <alignment wrapText="1"/>
      <protection locked="0"/>
    </xf>
    <xf numFmtId="0" fontId="52" fillId="0" borderId="0" xfId="0" applyFont="1" applyProtection="1"/>
    <xf numFmtId="0" fontId="46" fillId="0" borderId="0" xfId="0" applyFont="1" applyFill="1" applyBorder="1" applyAlignment="1" applyProtection="1">
      <alignment horizontal="center"/>
    </xf>
    <xf numFmtId="0" fontId="53" fillId="21" borderId="10" xfId="0" applyFont="1" applyFill="1" applyBorder="1" applyAlignment="1" applyProtection="1">
      <alignment horizontal="center" vertical="center" wrapText="1"/>
    </xf>
    <xf numFmtId="0" fontId="53" fillId="0" borderId="0" xfId="0" applyFont="1" applyFill="1" applyAlignment="1" applyProtection="1">
      <alignment horizontal="center" vertical="center"/>
    </xf>
    <xf numFmtId="0" fontId="53" fillId="0" borderId="0" xfId="0" applyFont="1" applyAlignment="1" applyProtection="1">
      <alignment horizontal="center" vertical="center"/>
    </xf>
    <xf numFmtId="0" fontId="53" fillId="21" borderId="13" xfId="0" applyFont="1" applyFill="1" applyBorder="1" applyAlignment="1" applyProtection="1">
      <alignment horizontal="left" vertical="center"/>
    </xf>
    <xf numFmtId="0" fontId="49" fillId="21" borderId="14" xfId="0" applyFont="1" applyFill="1" applyBorder="1" applyAlignment="1" applyProtection="1">
      <alignment horizontal="center" wrapText="1"/>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4" fillId="21" borderId="0" xfId="0" applyFont="1" applyFill="1" applyBorder="1" applyProtection="1"/>
    <xf numFmtId="0" fontId="53" fillId="21" borderId="15" xfId="0" applyFont="1" applyFill="1" applyBorder="1" applyAlignment="1" applyProtection="1">
      <alignment horizontal="left" vertical="center"/>
    </xf>
    <xf numFmtId="0" fontId="55"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0" fontId="53" fillId="21" borderId="0" xfId="0" applyFont="1" applyFill="1" applyBorder="1" applyAlignment="1" applyProtection="1">
      <alignment horizontal="center" vertical="center" wrapText="1"/>
    </xf>
    <xf numFmtId="0" fontId="49" fillId="21" borderId="0" xfId="0" applyFont="1" applyFill="1" applyBorder="1" applyAlignment="1" applyProtection="1">
      <alignment horizontal="center" wrapText="1"/>
    </xf>
    <xf numFmtId="0" fontId="56" fillId="0" borderId="0" xfId="0" applyFont="1" applyAlignment="1">
      <alignment vertical="center"/>
    </xf>
    <xf numFmtId="40" fontId="0" fillId="0" borderId="0" xfId="0" applyNumberFormat="1" applyProtection="1"/>
    <xf numFmtId="40" fontId="57" fillId="21" borderId="16" xfId="0" applyNumberFormat="1" applyFont="1" applyFill="1" applyBorder="1" applyProtection="1"/>
    <xf numFmtId="0" fontId="58" fillId="23" borderId="10" xfId="0" applyFont="1" applyFill="1" applyBorder="1" applyAlignment="1" applyProtection="1">
      <alignment horizontal="center" wrapText="1"/>
    </xf>
    <xf numFmtId="0" fontId="50" fillId="0" borderId="0" xfId="0" applyFont="1" applyAlignment="1" applyProtection="1">
      <alignment horizontal="left" wrapText="1"/>
    </xf>
    <xf numFmtId="0" fontId="50" fillId="0" borderId="0" xfId="0" applyFont="1" applyAlignment="1" applyProtection="1">
      <alignment horizontal="left" vertical="center" wrapText="1"/>
    </xf>
    <xf numFmtId="0" fontId="50" fillId="23" borderId="0" xfId="0" applyFont="1" applyFill="1" applyBorder="1" applyAlignment="1" applyProtection="1">
      <alignment horizontal="left" wrapText="1"/>
    </xf>
    <xf numFmtId="0" fontId="47" fillId="0" borderId="0" xfId="0" applyFont="1" applyAlignment="1" applyProtection="1">
      <alignment horizontal="center"/>
    </xf>
    <xf numFmtId="0" fontId="59" fillId="22" borderId="0" xfId="0" applyFont="1" applyFill="1" applyAlignment="1" applyProtection="1">
      <alignment vertical="center"/>
    </xf>
    <xf numFmtId="0" fontId="0" fillId="21"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1" fillId="24" borderId="0" xfId="0" applyFont="1" applyFill="1" applyAlignment="1" applyProtection="1">
      <alignment horizontal="center" wrapText="1"/>
    </xf>
    <xf numFmtId="0" fontId="62" fillId="21" borderId="10" xfId="0" applyFont="1" applyFill="1" applyBorder="1" applyAlignment="1" applyProtection="1">
      <alignment horizontal="center" wrapText="1"/>
    </xf>
    <xf numFmtId="0" fontId="62" fillId="21" borderId="0" xfId="0" applyFont="1" applyFill="1" applyBorder="1" applyAlignment="1" applyProtection="1">
      <alignment horizontal="center" wrapText="1"/>
    </xf>
    <xf numFmtId="167" fontId="61" fillId="24" borderId="0" xfId="0" applyNumberFormat="1" applyFont="1" applyFill="1" applyAlignment="1" applyProtection="1">
      <alignment horizontal="center"/>
    </xf>
    <xf numFmtId="167" fontId="63" fillId="23" borderId="10" xfId="0" applyNumberFormat="1" applyFont="1" applyFill="1" applyBorder="1" applyAlignment="1" applyProtection="1">
      <alignment horizontal="center" wrapText="1"/>
    </xf>
    <xf numFmtId="167" fontId="49" fillId="23" borderId="0" xfId="0" applyNumberFormat="1" applyFont="1" applyFill="1" applyBorder="1" applyAlignment="1" applyProtection="1">
      <alignment horizontal="center" wrapText="1"/>
    </xf>
    <xf numFmtId="167" fontId="0" fillId="0" borderId="0" xfId="0" applyNumberFormat="1" applyAlignment="1" applyProtection="1">
      <alignment vertical="center"/>
    </xf>
    <xf numFmtId="167" fontId="0" fillId="0" borderId="0" xfId="0" applyNumberFormat="1" applyProtection="1"/>
    <xf numFmtId="0" fontId="64" fillId="0" borderId="0" xfId="0" applyFont="1" applyAlignment="1" applyProtection="1">
      <alignment horizontal="center" vertical="center" wrapText="1"/>
    </xf>
    <xf numFmtId="0" fontId="53" fillId="0" borderId="0" xfId="0" applyFont="1" applyFill="1" applyAlignment="1" applyProtection="1">
      <alignment horizontal="center" vertical="center"/>
    </xf>
    <xf numFmtId="0" fontId="65" fillId="21" borderId="0" xfId="0" applyFont="1" applyFill="1" applyBorder="1" applyAlignment="1" applyProtection="1">
      <alignment horizontal="center"/>
    </xf>
    <xf numFmtId="0" fontId="53" fillId="21" borderId="16" xfId="0" applyFont="1" applyFill="1" applyBorder="1" applyAlignment="1" applyProtection="1">
      <alignment horizontal="left" vertical="center"/>
    </xf>
    <xf numFmtId="0" fontId="53" fillId="21" borderId="0" xfId="0" applyFont="1" applyFill="1" applyBorder="1" applyAlignment="1" applyProtection="1">
      <alignment horizontal="left" vertical="center"/>
    </xf>
    <xf numFmtId="164" fontId="47" fillId="25" borderId="0" xfId="319" applyNumberFormat="1" applyFont="1" applyFill="1" applyAlignment="1" applyProtection="1">
      <alignment vertical="center"/>
    </xf>
    <xf numFmtId="41" fontId="51" fillId="25" borderId="0" xfId="0" applyNumberFormat="1" applyFont="1" applyFill="1" applyAlignment="1" applyProtection="1">
      <alignment wrapText="1"/>
    </xf>
    <xf numFmtId="0" fontId="0" fillId="25" borderId="0" xfId="0" applyNumberFormat="1" applyFill="1" applyAlignment="1" applyProtection="1">
      <alignment vertical="center" wrapText="1"/>
    </xf>
    <xf numFmtId="0" fontId="53" fillId="25" borderId="0" xfId="0" applyFont="1" applyFill="1" applyAlignment="1" applyProtection="1">
      <alignment horizontal="left" vertical="center"/>
    </xf>
    <xf numFmtId="0" fontId="55" fillId="25"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66" fillId="0" borderId="0" xfId="0" applyNumberFormat="1" applyFont="1" applyFill="1" applyAlignment="1" applyProtection="1">
      <alignment vertical="center" wrapText="1"/>
    </xf>
    <xf numFmtId="0" fontId="67" fillId="0" borderId="0" xfId="0" applyFont="1" applyFill="1" applyAlignment="1" applyProtection="1">
      <alignment horizontal="center" vertical="center" wrapText="1"/>
    </xf>
    <xf numFmtId="0" fontId="54" fillId="21" borderId="16" xfId="0" applyNumberFormat="1" applyFont="1" applyFill="1" applyBorder="1" applyAlignment="1" applyProtection="1">
      <alignment horizontal="center"/>
    </xf>
    <xf numFmtId="0" fontId="0" fillId="0" borderId="0" xfId="0"/>
    <xf numFmtId="0" fontId="0" fillId="0" borderId="0" xfId="0" applyNumberFormat="1" applyFont="1" applyFill="1" applyAlignment="1" applyProtection="1">
      <alignment horizontal="center" vertical="center"/>
    </xf>
    <xf numFmtId="0" fontId="0" fillId="0" borderId="18" xfId="0" applyFont="1" applyFill="1" applyBorder="1" applyAlignment="1" applyProtection="1">
      <alignment vertical="center" wrapText="1"/>
    </xf>
    <xf numFmtId="0" fontId="0" fillId="22" borderId="0" xfId="0" applyFill="1" applyBorder="1" applyProtection="1"/>
    <xf numFmtId="0" fontId="47" fillId="0" borderId="19" xfId="0" applyNumberFormat="1" applyFont="1" applyFill="1" applyBorder="1" applyAlignment="1" applyProtection="1">
      <alignment horizontal="center" vertical="center"/>
    </xf>
    <xf numFmtId="0" fontId="63" fillId="23" borderId="17" xfId="0" applyFont="1" applyFill="1" applyBorder="1" applyAlignment="1" applyProtection="1">
      <alignment horizontal="center" vertical="center" wrapText="1"/>
    </xf>
    <xf numFmtId="0" fontId="0" fillId="22" borderId="22" xfId="0" applyFill="1" applyBorder="1" applyAlignment="1" applyProtection="1">
      <alignment vertical="center"/>
    </xf>
    <xf numFmtId="0" fontId="0" fillId="22" borderId="18" xfId="0" applyFill="1" applyBorder="1" applyAlignment="1" applyProtection="1">
      <alignment vertical="center"/>
      <protection locked="0"/>
    </xf>
    <xf numFmtId="168" fontId="69" fillId="0" borderId="18" xfId="319" applyNumberFormat="1" applyFont="1" applyFill="1" applyBorder="1" applyAlignment="1" applyProtection="1">
      <alignment horizontal="center" vertical="center" wrapText="1"/>
    </xf>
    <xf numFmtId="0" fontId="69" fillId="0" borderId="18" xfId="319" applyNumberFormat="1" applyFont="1" applyFill="1" applyBorder="1" applyAlignment="1" applyProtection="1">
      <alignment horizontal="center" vertical="center" wrapText="1"/>
    </xf>
    <xf numFmtId="164" fontId="69" fillId="0" borderId="18" xfId="319" applyNumberFormat="1" applyFont="1" applyFill="1" applyBorder="1" applyAlignment="1" applyProtection="1">
      <alignment horizontal="center" vertical="center" wrapText="1"/>
    </xf>
    <xf numFmtId="164" fontId="69" fillId="26" borderId="18" xfId="319" applyNumberFormat="1" applyFont="1" applyFill="1" applyBorder="1" applyAlignment="1" applyProtection="1">
      <alignment horizontal="center" vertical="center" wrapText="1"/>
      <protection locked="0"/>
    </xf>
    <xf numFmtId="0" fontId="0" fillId="22" borderId="22" xfId="0" applyFill="1" applyBorder="1" applyAlignment="1" applyProtection="1">
      <alignment vertical="center"/>
      <protection locked="0"/>
    </xf>
    <xf numFmtId="0" fontId="62" fillId="21" borderId="10" xfId="0" applyFont="1" applyFill="1" applyBorder="1" applyAlignment="1" applyProtection="1">
      <alignment horizontal="center" vertical="center" wrapText="1"/>
    </xf>
    <xf numFmtId="0" fontId="61" fillId="24" borderId="0" xfId="0" applyFont="1" applyFill="1" applyAlignment="1" applyProtection="1">
      <alignment horizontal="center" vertical="center"/>
    </xf>
    <xf numFmtId="0" fontId="0" fillId="22" borderId="18" xfId="0" applyFill="1" applyBorder="1" applyAlignment="1" applyProtection="1">
      <alignment vertical="center"/>
    </xf>
    <xf numFmtId="0" fontId="0" fillId="0" borderId="18" xfId="0" applyNumberFormat="1" applyFill="1" applyBorder="1" applyAlignment="1" applyProtection="1">
      <alignment horizontal="left" vertical="center" wrapText="1"/>
    </xf>
    <xf numFmtId="0" fontId="0" fillId="0" borderId="0" xfId="0" applyProtection="1"/>
    <xf numFmtId="0" fontId="0" fillId="0" borderId="19"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49" fillId="21"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69" fillId="0" borderId="0" xfId="0" applyFont="1" applyProtection="1"/>
    <xf numFmtId="0" fontId="70" fillId="21" borderId="10" xfId="0" applyFont="1" applyFill="1" applyBorder="1" applyAlignment="1" applyProtection="1">
      <alignment horizontal="center" vertical="center" wrapText="1"/>
    </xf>
    <xf numFmtId="0" fontId="70" fillId="21" borderId="0" xfId="0" applyFont="1" applyFill="1" applyBorder="1" applyAlignment="1" applyProtection="1">
      <alignment horizontal="center" vertical="center" wrapText="1"/>
    </xf>
    <xf numFmtId="0" fontId="69" fillId="0" borderId="18" xfId="0" applyNumberFormat="1" applyFont="1" applyFill="1" applyBorder="1" applyAlignment="1" applyProtection="1">
      <alignment horizontal="left" vertical="center" wrapText="1"/>
    </xf>
    <xf numFmtId="0" fontId="70" fillId="0" borderId="0" xfId="0" applyFont="1" applyAlignment="1" applyProtection="1">
      <alignment horizontal="center" vertical="center"/>
    </xf>
    <xf numFmtId="0" fontId="0" fillId="0" borderId="0" xfId="0"/>
    <xf numFmtId="0" fontId="0" fillId="0" borderId="0" xfId="0" applyFont="1" applyFill="1" applyAlignment="1" applyProtection="1">
      <alignment horizontal="center" vertical="center"/>
    </xf>
    <xf numFmtId="0" fontId="0" fillId="0" borderId="0" xfId="0" applyNumberFormat="1" applyFill="1" applyAlignment="1" applyProtection="1">
      <alignment vertical="center" wrapText="1"/>
    </xf>
    <xf numFmtId="41" fontId="50" fillId="0" borderId="0" xfId="0" applyNumberFormat="1" applyFont="1" applyFill="1" applyAlignment="1" applyProtection="1">
      <alignment wrapText="1"/>
    </xf>
    <xf numFmtId="41" fontId="51" fillId="0" borderId="0" xfId="0" applyNumberFormat="1" applyFont="1" applyFill="1" applyAlignment="1" applyProtection="1">
      <alignment wrapText="1"/>
    </xf>
    <xf numFmtId="0" fontId="47" fillId="27" borderId="0" xfId="0" applyNumberFormat="1" applyFont="1" applyFill="1" applyAlignment="1" applyProtection="1">
      <alignment vertical="center" wrapText="1"/>
    </xf>
    <xf numFmtId="0" fontId="0" fillId="0" borderId="0" xfId="0" applyAlignment="1" applyProtection="1">
      <alignment vertical="center" wrapText="1"/>
    </xf>
    <xf numFmtId="0" fontId="53" fillId="0" borderId="0" xfId="0" applyFont="1" applyFill="1" applyAlignment="1" applyProtection="1">
      <alignment horizontal="center" vertical="center"/>
    </xf>
    <xf numFmtId="0" fontId="53" fillId="0" borderId="0" xfId="0" applyFont="1" applyAlignment="1" applyProtection="1">
      <alignment horizontal="center" vertical="center"/>
    </xf>
    <xf numFmtId="0" fontId="53" fillId="27" borderId="0" xfId="0" applyFont="1" applyFill="1" applyAlignment="1" applyProtection="1">
      <alignment horizontal="left" vertical="center"/>
    </xf>
    <xf numFmtId="0" fontId="5" fillId="27" borderId="0" xfId="0" applyFont="1" applyFill="1" applyAlignment="1" applyProtection="1">
      <alignment horizontal="left" vertical="center"/>
    </xf>
    <xf numFmtId="0" fontId="53" fillId="27" borderId="0" xfId="0" applyFont="1" applyFill="1" applyAlignment="1" applyProtection="1">
      <alignment vertical="center"/>
    </xf>
    <xf numFmtId="0" fontId="53" fillId="28" borderId="0" xfId="0" applyFont="1" applyFill="1" applyAlignment="1" applyProtection="1">
      <alignment horizontal="left" vertical="center"/>
    </xf>
    <xf numFmtId="41" fontId="51" fillId="28" borderId="0" xfId="0" applyNumberFormat="1" applyFont="1" applyFill="1" applyAlignment="1" applyProtection="1">
      <alignment wrapText="1"/>
    </xf>
    <xf numFmtId="0" fontId="49" fillId="27" borderId="0" xfId="0" applyFont="1" applyFill="1" applyAlignment="1" applyProtection="1">
      <alignment vertical="center"/>
    </xf>
    <xf numFmtId="0" fontId="49" fillId="28" borderId="0" xfId="0" applyFont="1" applyFill="1" applyAlignment="1" applyProtection="1">
      <alignment vertical="center"/>
    </xf>
    <xf numFmtId="0" fontId="0" fillId="0" borderId="0" xfId="0" applyFont="1" applyAlignment="1" applyProtection="1">
      <alignment horizontal="center" vertical="center"/>
    </xf>
    <xf numFmtId="164" fontId="47" fillId="28" borderId="0" xfId="319" applyNumberFormat="1" applyFont="1" applyFill="1" applyAlignment="1" applyProtection="1">
      <alignment vertical="center"/>
    </xf>
    <xf numFmtId="38" fontId="40" fillId="27" borderId="0" xfId="319" applyNumberFormat="1" applyFont="1" applyFill="1" applyAlignment="1" applyProtection="1">
      <alignment horizontal="right" vertical="center"/>
    </xf>
    <xf numFmtId="38" fontId="49" fillId="27" borderId="0" xfId="0" applyNumberFormat="1" applyFont="1" applyFill="1" applyAlignment="1" applyProtection="1">
      <alignment horizontal="right" vertical="center"/>
    </xf>
    <xf numFmtId="38" fontId="49" fillId="28" borderId="0" xfId="0" applyNumberFormat="1" applyFont="1" applyFill="1" applyAlignment="1" applyProtection="1">
      <alignment horizontal="right" vertical="center"/>
    </xf>
    <xf numFmtId="0" fontId="0" fillId="0" borderId="0" xfId="0" applyFont="1" applyFill="1" applyAlignment="1" applyProtection="1">
      <alignment vertical="center" wrapText="1"/>
    </xf>
    <xf numFmtId="38" fontId="71" fillId="27" borderId="0" xfId="319" applyNumberFormat="1" applyFont="1" applyFill="1" applyAlignment="1" applyProtection="1">
      <alignment horizontal="right" vertical="center"/>
    </xf>
    <xf numFmtId="41" fontId="51" fillId="27" borderId="0" xfId="0" applyNumberFormat="1" applyFont="1" applyFill="1" applyAlignment="1" applyProtection="1">
      <alignment wrapText="1"/>
    </xf>
    <xf numFmtId="38" fontId="71" fillId="28" borderId="0" xfId="319" applyNumberFormat="1" applyFont="1" applyFill="1" applyAlignment="1" applyProtection="1">
      <alignment horizontal="right" vertical="center"/>
    </xf>
    <xf numFmtId="0" fontId="0" fillId="0" borderId="0" xfId="0" applyNumberFormat="1" applyFont="1" applyFill="1" applyAlignment="1" applyProtection="1">
      <alignment horizontal="left" vertical="center" wrapText="1"/>
    </xf>
    <xf numFmtId="0" fontId="0" fillId="27" borderId="0" xfId="0" applyFill="1" applyAlignment="1" applyProtection="1">
      <alignment wrapText="1"/>
    </xf>
    <xf numFmtId="0" fontId="0" fillId="28" borderId="0" xfId="0" applyFill="1" applyAlignment="1" applyProtection="1">
      <alignment wrapText="1"/>
    </xf>
    <xf numFmtId="164" fontId="47" fillId="27" borderId="0" xfId="319" applyNumberFormat="1" applyFont="1" applyFill="1" applyAlignment="1" applyProtection="1">
      <alignment vertical="center"/>
    </xf>
    <xf numFmtId="166" fontId="47" fillId="0" borderId="0" xfId="353" applyNumberFormat="1" applyFont="1" applyFill="1" applyProtection="1"/>
    <xf numFmtId="0" fontId="49" fillId="0" borderId="0" xfId="0" applyFont="1" applyFill="1" applyAlignment="1" applyProtection="1">
      <alignment vertical="center" wrapText="1"/>
    </xf>
    <xf numFmtId="0" fontId="47" fillId="0" borderId="0" xfId="0" applyFont="1" applyFill="1" applyProtection="1"/>
    <xf numFmtId="0" fontId="0" fillId="0" borderId="0" xfId="0"/>
    <xf numFmtId="0" fontId="0" fillId="0" borderId="0" xfId="0" applyNumberFormat="1"/>
    <xf numFmtId="0" fontId="0" fillId="0" borderId="0" xfId="0" applyNumberFormat="1" applyAlignment="1">
      <alignment wrapText="1"/>
    </xf>
    <xf numFmtId="0" fontId="0" fillId="0" borderId="0" xfId="0" applyAlignment="1">
      <alignment wrapText="1"/>
    </xf>
    <xf numFmtId="49" fontId="0" fillId="0" borderId="0" xfId="0" applyNumberFormat="1" applyAlignment="1">
      <alignment horizontal="center" vertical="center"/>
    </xf>
    <xf numFmtId="49" fontId="0" fillId="0" borderId="0" xfId="0" applyNumberFormat="1" applyAlignment="1">
      <alignment horizontal="center" vertical="center" wrapText="1"/>
    </xf>
    <xf numFmtId="38" fontId="0" fillId="0" borderId="0" xfId="0" applyNumberFormat="1"/>
    <xf numFmtId="40" fontId="0" fillId="0" borderId="0" xfId="0" applyNumberFormat="1"/>
    <xf numFmtId="0" fontId="15" fillId="0" borderId="0" xfId="443" applyFont="1" applyFill="1" applyAlignment="1">
      <alignment horizontal="left" vertical="center" wrapText="1"/>
    </xf>
    <xf numFmtId="0" fontId="0" fillId="0" borderId="0" xfId="0" applyFont="1" applyFill="1" applyAlignment="1" applyProtection="1">
      <alignment vertical="center" wrapText="1"/>
      <protection locked="0"/>
    </xf>
    <xf numFmtId="49" fontId="47" fillId="0" borderId="0" xfId="0" applyNumberFormat="1" applyFont="1" applyFill="1" applyAlignment="1" applyProtection="1">
      <alignment horizontal="center" vertical="center"/>
    </xf>
    <xf numFmtId="49" fontId="68" fillId="29" borderId="0" xfId="0" applyNumberFormat="1" applyFont="1" applyFill="1" applyAlignment="1" applyProtection="1">
      <alignment horizontal="center" vertical="center"/>
    </xf>
    <xf numFmtId="0" fontId="30" fillId="0" borderId="0" xfId="515" applyAlignment="1">
      <alignment horizontal="left"/>
    </xf>
    <xf numFmtId="40" fontId="72" fillId="0" borderId="0" xfId="0" applyNumberFormat="1" applyFont="1"/>
    <xf numFmtId="0" fontId="0" fillId="0" borderId="0" xfId="0" applyFill="1" applyAlignment="1" applyProtection="1">
      <alignment wrapText="1"/>
    </xf>
    <xf numFmtId="0" fontId="0" fillId="0" borderId="22" xfId="0" applyFont="1" applyFill="1" applyBorder="1" applyAlignment="1" applyProtection="1">
      <alignment vertical="center" wrapText="1"/>
      <protection locked="0"/>
    </xf>
    <xf numFmtId="0" fontId="0" fillId="0" borderId="18" xfId="0" applyFont="1" applyFill="1" applyBorder="1" applyAlignment="1" applyProtection="1">
      <alignment vertical="center" wrapText="1"/>
      <protection locked="0"/>
    </xf>
    <xf numFmtId="0" fontId="47" fillId="0" borderId="25" xfId="0" applyNumberFormat="1" applyFont="1" applyBorder="1" applyAlignment="1" applyProtection="1">
      <alignment horizontal="center" vertical="center"/>
    </xf>
    <xf numFmtId="0" fontId="71" fillId="0" borderId="0" xfId="443" applyFont="1" applyFill="1" applyAlignment="1">
      <alignment horizontal="left" vertical="center" wrapText="1"/>
    </xf>
    <xf numFmtId="0" fontId="71" fillId="0" borderId="18" xfId="443" applyFont="1" applyFill="1" applyBorder="1" applyAlignment="1">
      <alignment horizontal="left" vertical="center" wrapText="1"/>
    </xf>
    <xf numFmtId="0" fontId="71" fillId="0" borderId="26" xfId="443" applyFont="1" applyFill="1" applyBorder="1" applyAlignment="1">
      <alignment horizontal="left" vertical="center" wrapText="1"/>
    </xf>
    <xf numFmtId="164" fontId="69" fillId="22" borderId="18" xfId="319" applyNumberFormat="1" applyFont="1" applyFill="1" applyBorder="1" applyAlignment="1" applyProtection="1">
      <alignment horizontal="center" vertical="center" wrapText="1"/>
      <protection locked="0"/>
    </xf>
    <xf numFmtId="0" fontId="0" fillId="0" borderId="0" xfId="0" applyProtection="1"/>
    <xf numFmtId="41" fontId="50" fillId="0" borderId="0" xfId="319" applyNumberFormat="1" applyFont="1" applyFill="1" applyAlignment="1" applyProtection="1">
      <alignment wrapText="1"/>
    </xf>
    <xf numFmtId="0" fontId="0" fillId="0" borderId="0" xfId="0" applyAlignment="1" applyProtection="1">
      <alignment wrapText="1"/>
      <protection locked="0"/>
    </xf>
    <xf numFmtId="164" fontId="40" fillId="25" borderId="0" xfId="319" applyNumberFormat="1" applyFont="1" applyFill="1" applyAlignment="1" applyProtection="1">
      <alignment vertical="center"/>
    </xf>
    <xf numFmtId="0" fontId="65" fillId="21" borderId="10" xfId="0" applyFont="1" applyFill="1" applyBorder="1" applyAlignment="1" applyProtection="1">
      <alignment horizontal="center" wrapText="1"/>
    </xf>
    <xf numFmtId="165" fontId="54" fillId="21" borderId="16" xfId="0" applyNumberFormat="1" applyFont="1" applyFill="1" applyBorder="1" applyProtection="1"/>
    <xf numFmtId="165" fontId="0" fillId="0" borderId="0" xfId="0" applyNumberFormat="1" applyFill="1" applyBorder="1" applyProtection="1"/>
    <xf numFmtId="40" fontId="41" fillId="0" borderId="0" xfId="0" applyNumberFormat="1" applyFont="1" applyFill="1" applyBorder="1" applyProtection="1"/>
    <xf numFmtId="40" fontId="0" fillId="0" borderId="0" xfId="0" applyNumberFormat="1" applyFill="1" applyBorder="1" applyProtection="1"/>
    <xf numFmtId="38" fontId="71" fillId="0" borderId="0" xfId="319" applyNumberFormat="1" applyFont="1" applyFill="1" applyAlignment="1" applyProtection="1">
      <alignment horizontal="center" vertical="center" wrapText="1"/>
    </xf>
    <xf numFmtId="0" fontId="73" fillId="0" borderId="0" xfId="0" applyFont="1" applyFill="1" applyAlignment="1" applyProtection="1">
      <alignment horizontal="right"/>
    </xf>
    <xf numFmtId="0" fontId="0" fillId="0" borderId="0" xfId="0" applyNumberFormat="1" applyAlignment="1">
      <alignment wrapText="1"/>
    </xf>
    <xf numFmtId="49" fontId="0" fillId="0" borderId="0" xfId="0" applyNumberFormat="1" applyAlignment="1">
      <alignment horizontal="center" vertical="center"/>
    </xf>
    <xf numFmtId="164" fontId="74" fillId="26" borderId="16" xfId="319" applyNumberFormat="1" applyFont="1" applyFill="1" applyBorder="1" applyAlignment="1" applyProtection="1">
      <alignment horizontal="center" wrapText="1"/>
      <protection locked="0"/>
    </xf>
    <xf numFmtId="164" fontId="47" fillId="26" borderId="0" xfId="319" applyNumberFormat="1" applyFont="1" applyFill="1" applyAlignment="1" applyProtection="1">
      <alignment horizontal="center" vertical="center"/>
      <protection locked="0"/>
    </xf>
    <xf numFmtId="0" fontId="0" fillId="0" borderId="0" xfId="0"/>
    <xf numFmtId="3" fontId="0" fillId="0" borderId="0" xfId="0" applyNumberFormat="1"/>
    <xf numFmtId="4" fontId="0" fillId="0" borderId="0" xfId="0" applyNumberFormat="1"/>
    <xf numFmtId="0" fontId="67" fillId="0" borderId="0" xfId="0" applyFont="1" applyAlignment="1" applyProtection="1">
      <alignment horizontal="center" vertical="center" wrapText="1"/>
    </xf>
    <xf numFmtId="164" fontId="75" fillId="22" borderId="0" xfId="319" applyNumberFormat="1" applyFont="1" applyFill="1" applyAlignment="1" applyProtection="1">
      <alignment horizontal="center" vertical="center" wrapText="1"/>
    </xf>
    <xf numFmtId="164" fontId="0" fillId="0" borderId="21" xfId="0" applyNumberFormat="1" applyBorder="1" applyAlignment="1" applyProtection="1">
      <alignment vertical="center"/>
    </xf>
    <xf numFmtId="164" fontId="40" fillId="22" borderId="0" xfId="319" applyNumberFormat="1" applyFont="1" applyFill="1" applyAlignment="1" applyProtection="1">
      <alignment horizontal="center"/>
      <protection locked="0"/>
    </xf>
    <xf numFmtId="164" fontId="47" fillId="28" borderId="0" xfId="319" applyNumberFormat="1" applyFont="1" applyFill="1" applyAlignment="1" applyProtection="1">
      <alignment vertical="center"/>
      <protection locked="0"/>
    </xf>
    <xf numFmtId="164" fontId="47" fillId="27" borderId="0" xfId="319" applyNumberFormat="1" applyFont="1" applyFill="1" applyAlignment="1" applyProtection="1">
      <alignment vertical="center"/>
      <protection locked="0"/>
    </xf>
    <xf numFmtId="164" fontId="69" fillId="22" borderId="18" xfId="319" applyNumberFormat="1" applyFont="1" applyFill="1" applyBorder="1" applyAlignment="1" applyProtection="1">
      <alignment horizontal="center" vertical="center" wrapText="1"/>
    </xf>
    <xf numFmtId="167" fontId="72" fillId="0" borderId="21" xfId="0" applyNumberFormat="1" applyFont="1" applyBorder="1" applyAlignment="1" applyProtection="1">
      <alignment vertical="center"/>
    </xf>
    <xf numFmtId="0" fontId="49" fillId="0" borderId="0" xfId="0" applyFont="1" applyFill="1" applyAlignment="1" applyProtection="1"/>
    <xf numFmtId="41" fontId="58" fillId="0" borderId="0" xfId="319" applyNumberFormat="1" applyFont="1" applyFill="1" applyAlignment="1" applyProtection="1">
      <alignment wrapText="1"/>
    </xf>
    <xf numFmtId="0" fontId="48" fillId="0" borderId="0" xfId="0" applyNumberFormat="1" applyFont="1" applyFill="1" applyAlignment="1" applyProtection="1">
      <alignment vertical="center" wrapText="1"/>
    </xf>
    <xf numFmtId="0" fontId="0" fillId="0" borderId="0" xfId="0" applyProtection="1"/>
    <xf numFmtId="41" fontId="50" fillId="0" borderId="0" xfId="319" applyNumberFormat="1" applyFont="1" applyFill="1" applyAlignment="1" applyProtection="1">
      <alignment wrapText="1"/>
    </xf>
    <xf numFmtId="0" fontId="64" fillId="0" borderId="0" xfId="0" applyFont="1" applyFill="1" applyAlignment="1" applyProtection="1">
      <alignment horizontal="center" vertical="center" wrapText="1"/>
    </xf>
    <xf numFmtId="0" fontId="67"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0" fontId="0" fillId="0" borderId="18" xfId="0" applyFont="1" applyFill="1" applyBorder="1" applyAlignment="1" applyProtection="1">
      <alignment vertical="center" wrapText="1"/>
    </xf>
    <xf numFmtId="164" fontId="69" fillId="0" borderId="21" xfId="319" applyNumberFormat="1" applyFont="1" applyFill="1" applyBorder="1" applyAlignment="1" applyProtection="1">
      <alignment horizontal="center" vertical="center" wrapText="1"/>
    </xf>
    <xf numFmtId="164" fontId="69" fillId="0" borderId="18" xfId="319" applyNumberFormat="1" applyFont="1" applyFill="1" applyBorder="1" applyAlignment="1" applyProtection="1">
      <alignment horizontal="center" vertical="center" wrapText="1"/>
    </xf>
    <xf numFmtId="164" fontId="69" fillId="26" borderId="18" xfId="319" applyNumberFormat="1" applyFont="1" applyFill="1" applyBorder="1" applyAlignment="1" applyProtection="1">
      <alignment horizontal="center" vertical="center" wrapText="1"/>
      <protection locked="0"/>
    </xf>
    <xf numFmtId="0" fontId="0" fillId="0" borderId="18" xfId="0" applyNumberFormat="1" applyFill="1" applyBorder="1" applyAlignment="1" applyProtection="1">
      <alignment horizontal="left" vertical="center" wrapText="1"/>
    </xf>
    <xf numFmtId="0" fontId="0" fillId="0" borderId="19" xfId="0" applyNumberFormat="1" applyFill="1" applyBorder="1" applyAlignment="1" applyProtection="1">
      <alignment horizontal="left" vertical="center" wrapText="1"/>
    </xf>
    <xf numFmtId="0" fontId="49" fillId="0" borderId="0" xfId="0" applyFont="1" applyFill="1" applyAlignment="1" applyProtection="1">
      <alignment vertical="center" wrapText="1"/>
    </xf>
    <xf numFmtId="0" fontId="71" fillId="0" borderId="0" xfId="0" applyNumberFormat="1" applyFont="1" applyFill="1" applyAlignment="1" applyProtection="1">
      <alignment vertical="center" wrapText="1"/>
    </xf>
    <xf numFmtId="164" fontId="0" fillId="0" borderId="21" xfId="0" applyNumberFormat="1" applyFill="1" applyBorder="1" applyAlignment="1" applyProtection="1">
      <alignment vertical="center"/>
    </xf>
    <xf numFmtId="0" fontId="76" fillId="0" borderId="18" xfId="0" applyNumberFormat="1" applyFont="1" applyFill="1" applyBorder="1" applyAlignment="1" applyProtection="1">
      <alignment horizontal="left" vertical="center" wrapText="1"/>
    </xf>
    <xf numFmtId="0" fontId="0" fillId="0" borderId="0" xfId="0" applyAlignment="1" applyProtection="1">
      <alignment wrapText="1"/>
      <protection locked="0"/>
    </xf>
    <xf numFmtId="0" fontId="55" fillId="25" borderId="0" xfId="0" applyFont="1" applyFill="1" applyAlignment="1" applyProtection="1">
      <alignment horizontal="left" vertical="center"/>
    </xf>
    <xf numFmtId="0" fontId="0" fillId="0" borderId="0" xfId="0" applyNumberFormat="1" applyFont="1" applyFill="1" applyAlignment="1" applyProtection="1">
      <alignment horizontal="center" vertical="center"/>
    </xf>
    <xf numFmtId="0" fontId="0" fillId="22" borderId="0" xfId="0" applyFill="1" applyBorder="1" applyAlignment="1" applyProtection="1">
      <alignment vertical="center"/>
    </xf>
    <xf numFmtId="0" fontId="0" fillId="0" borderId="19" xfId="0" applyNumberFormat="1" applyFill="1" applyBorder="1" applyAlignment="1" applyProtection="1">
      <alignment horizontal="left" vertical="center" wrapText="1"/>
    </xf>
    <xf numFmtId="0" fontId="0" fillId="0" borderId="0" xfId="0" applyProtection="1"/>
    <xf numFmtId="1" fontId="0" fillId="0" borderId="0" xfId="0" applyNumberFormat="1" applyAlignment="1">
      <alignment wrapText="1"/>
    </xf>
    <xf numFmtId="1" fontId="0" fillId="0" borderId="0" xfId="0" applyNumberFormat="1"/>
    <xf numFmtId="1" fontId="0" fillId="0" borderId="0" xfId="0" applyNumberFormat="1" applyAlignment="1">
      <alignment horizontal="right" vertical="center"/>
    </xf>
    <xf numFmtId="49" fontId="0" fillId="0" borderId="0" xfId="0" applyNumberFormat="1" applyAlignment="1">
      <alignment horizontal="left" vertical="center"/>
    </xf>
    <xf numFmtId="0" fontId="0" fillId="30" borderId="19" xfId="0" applyNumberFormat="1" applyFill="1" applyBorder="1" applyAlignment="1" applyProtection="1">
      <alignment horizontal="left" vertical="center" wrapText="1"/>
    </xf>
    <xf numFmtId="0" fontId="69" fillId="30" borderId="18" xfId="0" applyNumberFormat="1" applyFont="1" applyFill="1" applyBorder="1" applyAlignment="1" applyProtection="1">
      <alignment horizontal="left" vertical="center" wrapText="1"/>
    </xf>
    <xf numFmtId="0" fontId="76" fillId="30" borderId="18" xfId="0" applyNumberFormat="1" applyFont="1" applyFill="1" applyBorder="1" applyAlignment="1" applyProtection="1">
      <alignment horizontal="left" vertical="center" wrapText="1"/>
    </xf>
    <xf numFmtId="0" fontId="0" fillId="30" borderId="0" xfId="0" applyFill="1"/>
    <xf numFmtId="167" fontId="47" fillId="26" borderId="0" xfId="319" applyNumberFormat="1" applyFont="1" applyFill="1" applyAlignment="1" applyProtection="1">
      <alignment horizontal="center"/>
      <protection locked="0"/>
    </xf>
    <xf numFmtId="164" fontId="40" fillId="25" borderId="0" xfId="319" applyNumberFormat="1" applyFont="1" applyFill="1" applyProtection="1"/>
    <xf numFmtId="41" fontId="50" fillId="25" borderId="0" xfId="319" applyNumberFormat="1" applyFont="1" applyFill="1" applyAlignment="1" applyProtection="1">
      <alignment wrapText="1"/>
    </xf>
    <xf numFmtId="3" fontId="47" fillId="26" borderId="0" xfId="319" applyNumberFormat="1" applyFont="1" applyFill="1" applyAlignment="1" applyProtection="1">
      <alignment horizontal="center" vertical="center"/>
      <protection locked="0"/>
    </xf>
    <xf numFmtId="37" fontId="47" fillId="26" borderId="0" xfId="319" applyNumberFormat="1" applyFont="1" applyFill="1" applyAlignment="1" applyProtection="1">
      <alignment horizontal="center" vertical="center"/>
      <protection locked="0"/>
    </xf>
    <xf numFmtId="39" fontId="69" fillId="0" borderId="0" xfId="319" applyNumberFormat="1" applyFont="1" applyFill="1" applyBorder="1" applyAlignment="1" applyProtection="1">
      <alignment horizontal="center" vertical="center" wrapText="1"/>
    </xf>
    <xf numFmtId="37" fontId="40" fillId="26" borderId="0" xfId="319" applyNumberFormat="1" applyFont="1" applyFill="1" applyAlignment="1" applyProtection="1">
      <alignment horizontal="center" vertical="center"/>
      <protection locked="0"/>
    </xf>
    <xf numFmtId="41" fontId="50" fillId="0" borderId="0" xfId="319" applyNumberFormat="1" applyFont="1" applyFill="1" applyAlignment="1" applyProtection="1">
      <alignment vertical="center" wrapText="1"/>
    </xf>
    <xf numFmtId="0" fontId="0" fillId="0" borderId="0" xfId="0" applyFill="1" applyAlignment="1">
      <alignment vertical="center" wrapText="1"/>
    </xf>
    <xf numFmtId="169" fontId="47" fillId="26" borderId="0" xfId="319" applyNumberFormat="1" applyFont="1" applyFill="1" applyAlignment="1" applyProtection="1">
      <alignment horizontal="center" vertical="center"/>
      <protection locked="0"/>
    </xf>
    <xf numFmtId="164" fontId="71" fillId="22" borderId="0" xfId="319" applyNumberFormat="1" applyFont="1" applyFill="1" applyProtection="1"/>
    <xf numFmtId="0" fontId="0" fillId="30" borderId="18" xfId="0" applyNumberFormat="1" applyFill="1" applyBorder="1" applyAlignment="1" applyProtection="1">
      <alignment horizontal="left" vertical="center" wrapText="1"/>
    </xf>
    <xf numFmtId="168" fontId="69" fillId="30" borderId="18" xfId="319" applyNumberFormat="1" applyFont="1" applyFill="1" applyBorder="1" applyAlignment="1" applyProtection="1">
      <alignment horizontal="center" vertical="center" wrapText="1"/>
    </xf>
    <xf numFmtId="0" fontId="47" fillId="30" borderId="19" xfId="0" applyNumberFormat="1" applyFont="1" applyFill="1" applyBorder="1" applyAlignment="1" applyProtection="1">
      <alignment horizontal="center" vertical="center"/>
    </xf>
    <xf numFmtId="0" fontId="71" fillId="30" borderId="26" xfId="443" applyFont="1" applyFill="1" applyBorder="1" applyAlignment="1">
      <alignment horizontal="left" vertical="center" wrapText="1"/>
    </xf>
    <xf numFmtId="164" fontId="0" fillId="30" borderId="21" xfId="0" applyNumberFormat="1" applyFill="1" applyBorder="1" applyAlignment="1" applyProtection="1">
      <alignment vertical="center"/>
    </xf>
    <xf numFmtId="164" fontId="40" fillId="0" borderId="18" xfId="319" applyNumberFormat="1" applyFont="1" applyFill="1" applyBorder="1" applyAlignment="1" applyProtection="1">
      <alignment horizontal="center" vertical="center" wrapText="1"/>
    </xf>
    <xf numFmtId="164" fontId="40" fillId="30" borderId="18" xfId="319" applyNumberFormat="1" applyFont="1" applyFill="1" applyBorder="1" applyAlignment="1" applyProtection="1">
      <alignment horizontal="center" vertical="center" wrapText="1"/>
    </xf>
    <xf numFmtId="0" fontId="47" fillId="0" borderId="23" xfId="0" applyNumberFormat="1" applyFont="1" applyFill="1" applyBorder="1" applyAlignment="1" applyProtection="1">
      <alignment horizontal="center" vertical="center"/>
    </xf>
    <xf numFmtId="37" fontId="40" fillId="30" borderId="21" xfId="319" applyNumberFormat="1" applyFont="1" applyFill="1" applyBorder="1" applyAlignment="1" applyProtection="1">
      <alignment horizontal="center" vertical="center" wrapText="1"/>
    </xf>
    <xf numFmtId="39" fontId="0" fillId="30" borderId="21" xfId="319" applyNumberFormat="1" applyFont="1" applyFill="1" applyBorder="1" applyAlignment="1" applyProtection="1">
      <alignment vertical="center" wrapText="1"/>
    </xf>
    <xf numFmtId="0" fontId="0" fillId="0" borderId="0" xfId="0" applyAlignment="1">
      <alignment vertical="center" wrapText="1"/>
    </xf>
    <xf numFmtId="0" fontId="0" fillId="22" borderId="0" xfId="0" applyFill="1"/>
    <xf numFmtId="170" fontId="0" fillId="0" borderId="0" xfId="0" applyNumberFormat="1"/>
    <xf numFmtId="164" fontId="0" fillId="0" borderId="0" xfId="0" applyNumberFormat="1" applyProtection="1"/>
    <xf numFmtId="0" fontId="53" fillId="0" borderId="27" xfId="0" applyFont="1" applyFill="1" applyBorder="1" applyAlignment="1" applyProtection="1">
      <alignment vertical="center" wrapText="1"/>
    </xf>
    <xf numFmtId="167" fontId="0" fillId="0" borderId="21" xfId="0" applyNumberFormat="1" applyFill="1" applyBorder="1" applyAlignment="1" applyProtection="1">
      <alignment vertical="center"/>
    </xf>
    <xf numFmtId="0" fontId="76" fillId="30" borderId="18" xfId="0" applyNumberFormat="1" applyFont="1" applyFill="1" applyBorder="1" applyAlignment="1" applyProtection="1">
      <alignment horizontal="center" vertical="center" wrapText="1"/>
    </xf>
    <xf numFmtId="169" fontId="40" fillId="30" borderId="18" xfId="319" applyNumberFormat="1" applyFont="1" applyFill="1" applyBorder="1" applyAlignment="1" applyProtection="1">
      <alignment horizontal="center" vertical="center" wrapText="1"/>
    </xf>
    <xf numFmtId="0" fontId="0" fillId="0" borderId="0" xfId="0" applyFill="1"/>
    <xf numFmtId="171" fontId="0" fillId="30" borderId="21" xfId="0" applyNumberFormat="1" applyFill="1" applyBorder="1" applyAlignment="1" applyProtection="1">
      <alignment vertical="center"/>
    </xf>
    <xf numFmtId="0" fontId="0" fillId="30" borderId="18" xfId="0" applyNumberFormat="1" applyFont="1" applyFill="1" applyBorder="1" applyAlignment="1" applyProtection="1">
      <alignment horizontal="left" vertical="center" wrapText="1"/>
    </xf>
    <xf numFmtId="41" fontId="58" fillId="26" borderId="0" xfId="319" applyNumberFormat="1" applyFont="1" applyFill="1" applyAlignment="1" applyProtection="1">
      <alignment vertical="center" wrapText="1"/>
      <protection locked="0"/>
    </xf>
    <xf numFmtId="0" fontId="47" fillId="0" borderId="19" xfId="0" applyFont="1" applyFill="1" applyBorder="1" applyAlignment="1">
      <alignment horizontal="center" vertical="center"/>
    </xf>
    <xf numFmtId="0" fontId="78" fillId="0" borderId="0" xfId="443" applyFont="1" applyFill="1" applyAlignment="1">
      <alignment horizontal="left" vertical="center" wrapText="1"/>
    </xf>
    <xf numFmtId="0" fontId="77" fillId="0" borderId="0" xfId="0" applyFont="1" applyFill="1" applyProtection="1"/>
    <xf numFmtId="0" fontId="0" fillId="0" borderId="0" xfId="0" applyFill="1" applyAlignment="1" applyProtection="1">
      <alignment vertical="center" wrapText="1"/>
    </xf>
    <xf numFmtId="0" fontId="0" fillId="0" borderId="0" xfId="0" applyFill="1" applyAlignment="1" applyProtection="1">
      <alignment vertical="center"/>
      <protection locked="0"/>
    </xf>
    <xf numFmtId="0" fontId="0" fillId="0" borderId="0" xfId="0" applyFill="1" applyAlignment="1" applyProtection="1">
      <alignment vertical="center"/>
    </xf>
    <xf numFmtId="0" fontId="69" fillId="0" borderId="0" xfId="0" applyFont="1" applyFill="1" applyProtection="1"/>
    <xf numFmtId="3" fontId="0" fillId="0" borderId="0" xfId="0" applyNumberFormat="1" applyFill="1" applyAlignment="1" applyProtection="1">
      <alignment vertical="center"/>
    </xf>
    <xf numFmtId="41" fontId="51" fillId="0" borderId="0" xfId="0" applyNumberFormat="1" applyFont="1" applyFill="1" applyAlignment="1">
      <alignment wrapText="1"/>
    </xf>
    <xf numFmtId="0" fontId="0" fillId="0" borderId="0" xfId="0" applyFill="1" applyAlignment="1" applyProtection="1">
      <alignment wrapText="1"/>
      <protection locked="0"/>
    </xf>
    <xf numFmtId="0" fontId="50" fillId="0" borderId="0" xfId="0" applyFont="1" applyFill="1" applyAlignment="1" applyProtection="1">
      <alignment wrapText="1"/>
      <protection locked="0"/>
    </xf>
    <xf numFmtId="14" fontId="0" fillId="0" borderId="0" xfId="0" applyNumberFormat="1"/>
    <xf numFmtId="0" fontId="79" fillId="25" borderId="0" xfId="0" applyFont="1" applyFill="1" applyAlignment="1">
      <alignment vertical="center" wrapText="1"/>
    </xf>
    <xf numFmtId="0" fontId="0" fillId="25" borderId="0" xfId="0" applyFill="1" applyAlignment="1">
      <alignment horizontal="center" vertical="center"/>
    </xf>
    <xf numFmtId="0" fontId="0" fillId="25" borderId="0" xfId="0" applyFill="1"/>
    <xf numFmtId="0" fontId="67" fillId="25" borderId="0" xfId="0" applyFont="1" applyFill="1" applyAlignment="1">
      <alignment horizontal="center" vertical="center" wrapText="1"/>
    </xf>
    <xf numFmtId="0" fontId="81" fillId="25" borderId="0" xfId="0" applyFont="1" applyFill="1" applyAlignment="1">
      <alignment horizontal="center" vertical="center" wrapText="1"/>
    </xf>
    <xf numFmtId="38" fontId="71" fillId="25" borderId="0" xfId="319" applyNumberFormat="1" applyFont="1" applyFill="1" applyAlignment="1">
      <alignment horizontal="center" vertical="center" wrapText="1"/>
    </xf>
    <xf numFmtId="0" fontId="0" fillId="0" borderId="14" xfId="0" applyBorder="1"/>
    <xf numFmtId="0" fontId="0" fillId="0" borderId="29" xfId="0" applyBorder="1"/>
    <xf numFmtId="38" fontId="71" fillId="0" borderId="0" xfId="319" applyNumberFormat="1" applyFont="1" applyAlignment="1">
      <alignment horizontal="center" vertical="center" wrapText="1"/>
    </xf>
    <xf numFmtId="0" fontId="47" fillId="0" borderId="30" xfId="0" applyFont="1" applyBorder="1"/>
    <xf numFmtId="0" fontId="47" fillId="28" borderId="16" xfId="0" applyFont="1" applyFill="1" applyBorder="1" applyAlignment="1">
      <alignment horizontal="left"/>
    </xf>
    <xf numFmtId="0" fontId="0" fillId="28" borderId="16" xfId="0" applyFill="1" applyBorder="1" applyAlignment="1">
      <alignment horizontal="center"/>
    </xf>
    <xf numFmtId="0" fontId="0" fillId="28" borderId="11" xfId="0" applyFill="1" applyBorder="1" applyAlignment="1">
      <alignment horizontal="center"/>
    </xf>
    <xf numFmtId="0" fontId="47" fillId="0" borderId="15" xfId="0" applyFont="1" applyBorder="1" applyAlignment="1">
      <alignment vertical="center"/>
    </xf>
    <xf numFmtId="0" fontId="47" fillId="0" borderId="0" xfId="0" applyFont="1" applyAlignment="1">
      <alignment vertical="center"/>
    </xf>
    <xf numFmtId="0" fontId="47" fillId="0" borderId="31" xfId="0" applyFont="1" applyBorder="1" applyAlignment="1">
      <alignment vertical="center"/>
    </xf>
    <xf numFmtId="0" fontId="47" fillId="0" borderId="32" xfId="0" applyFont="1" applyBorder="1" applyAlignment="1">
      <alignment vertical="center"/>
    </xf>
    <xf numFmtId="0" fontId="0" fillId="0" borderId="0" xfId="0" applyAlignment="1">
      <alignment horizontal="center" vertical="center"/>
    </xf>
    <xf numFmtId="0" fontId="64" fillId="0" borderId="0" xfId="0" applyFont="1" applyAlignment="1">
      <alignment horizontal="center" vertical="center" wrapText="1"/>
    </xf>
    <xf numFmtId="0" fontId="67" fillId="0" borderId="0" xfId="0" applyFont="1" applyAlignment="1">
      <alignment horizontal="center" vertical="center" wrapText="1"/>
    </xf>
    <xf numFmtId="167" fontId="47" fillId="25" borderId="0" xfId="319" applyNumberFormat="1" applyFont="1" applyFill="1" applyAlignment="1" applyProtection="1">
      <alignment horizontal="center"/>
      <protection locked="0"/>
    </xf>
    <xf numFmtId="0" fontId="64" fillId="22" borderId="0" xfId="0" applyFont="1" applyFill="1" applyAlignment="1">
      <alignment horizontal="center" vertical="center" wrapText="1"/>
    </xf>
    <xf numFmtId="0" fontId="67" fillId="22" borderId="0" xfId="0" applyFont="1" applyFill="1" applyAlignment="1">
      <alignment horizontal="center" vertical="center" wrapText="1"/>
    </xf>
    <xf numFmtId="0" fontId="60" fillId="0" borderId="0" xfId="0" applyFont="1" applyFill="1" applyAlignment="1" applyProtection="1">
      <alignment vertical="center"/>
      <protection locked="0"/>
    </xf>
    <xf numFmtId="0" fontId="0" fillId="25" borderId="0" xfId="0" applyNumberFormat="1" applyFont="1" applyFill="1" applyAlignment="1" applyProtection="1">
      <alignment horizontal="center" vertical="center"/>
    </xf>
    <xf numFmtId="0" fontId="0" fillId="25" borderId="0" xfId="0" applyFont="1" applyFill="1" applyAlignment="1" applyProtection="1">
      <alignment horizontal="center" vertical="center"/>
    </xf>
    <xf numFmtId="0" fontId="53" fillId="25" borderId="0" xfId="0" applyFont="1" applyFill="1" applyAlignment="1" applyProtection="1">
      <alignment vertical="center"/>
    </xf>
    <xf numFmtId="38" fontId="40" fillId="25" borderId="0" xfId="319" applyNumberFormat="1" applyFont="1" applyFill="1" applyAlignment="1" applyProtection="1">
      <alignment horizontal="right" vertical="center"/>
    </xf>
    <xf numFmtId="164" fontId="47" fillId="25" borderId="0" xfId="319" applyNumberFormat="1" applyFont="1" applyFill="1" applyAlignment="1" applyProtection="1">
      <alignment vertical="center"/>
      <protection locked="0"/>
    </xf>
    <xf numFmtId="14" fontId="47" fillId="26" borderId="0" xfId="319" applyNumberFormat="1" applyFont="1" applyFill="1" applyAlignment="1" applyProtection="1">
      <alignment horizontal="center"/>
      <protection locked="0"/>
    </xf>
    <xf numFmtId="0" fontId="0" fillId="0" borderId="0" xfId="0" applyFill="1" applyBorder="1" applyAlignment="1" applyProtection="1">
      <alignment vertical="center"/>
    </xf>
    <xf numFmtId="0" fontId="0" fillId="22" borderId="0" xfId="0" applyFill="1" applyAlignment="1" applyProtection="1">
      <alignment horizontal="center" vertical="center"/>
    </xf>
    <xf numFmtId="0" fontId="50" fillId="22" borderId="0" xfId="0" applyFont="1" applyFill="1" applyAlignment="1" applyProtection="1">
      <alignment horizontal="left" wrapText="1"/>
    </xf>
    <xf numFmtId="167" fontId="0" fillId="22" borderId="0" xfId="0" applyNumberFormat="1" applyFill="1" applyProtection="1"/>
    <xf numFmtId="0" fontId="0" fillId="22" borderId="19" xfId="0" applyNumberFormat="1" applyFill="1" applyBorder="1" applyAlignment="1" applyProtection="1">
      <alignment horizontal="left" vertical="center" wrapText="1"/>
    </xf>
    <xf numFmtId="0" fontId="69" fillId="22" borderId="19" xfId="0" applyNumberFormat="1" applyFont="1" applyFill="1" applyBorder="1" applyAlignment="1" applyProtection="1">
      <alignment horizontal="left" vertical="center" wrapText="1"/>
    </xf>
    <xf numFmtId="0" fontId="0" fillId="22" borderId="18" xfId="0" applyNumberFormat="1" applyFill="1" applyBorder="1" applyAlignment="1" applyProtection="1">
      <alignment horizontal="left" vertical="center" wrapText="1"/>
    </xf>
    <xf numFmtId="0" fontId="0" fillId="0" borderId="20" xfId="0" applyFill="1" applyBorder="1" applyAlignment="1" applyProtection="1">
      <alignment vertical="center"/>
    </xf>
    <xf numFmtId="0" fontId="0" fillId="22" borderId="23" xfId="0" applyNumberFormat="1" applyFill="1" applyBorder="1" applyAlignment="1" applyProtection="1">
      <alignment horizontal="left" vertical="center" wrapText="1"/>
    </xf>
    <xf numFmtId="0" fontId="69" fillId="22" borderId="23" xfId="0" applyNumberFormat="1" applyFont="1" applyFill="1" applyBorder="1" applyAlignment="1" applyProtection="1">
      <alignment horizontal="left" vertical="center" wrapText="1"/>
    </xf>
    <xf numFmtId="0" fontId="59" fillId="22" borderId="0" xfId="0" applyFont="1" applyFill="1" applyAlignment="1">
      <alignment vertical="center"/>
    </xf>
    <xf numFmtId="0" fontId="41" fillId="0" borderId="0" xfId="0" applyFont="1" applyAlignment="1">
      <alignment horizontal="center"/>
    </xf>
    <xf numFmtId="0" fontId="82" fillId="22" borderId="0" xfId="0" applyFont="1" applyFill="1" applyAlignment="1">
      <alignment horizontal="center" vertical="center"/>
    </xf>
    <xf numFmtId="0" fontId="0" fillId="0" borderId="28" xfId="0" applyNumberFormat="1" applyFont="1" applyFill="1" applyBorder="1" applyAlignment="1" applyProtection="1">
      <alignment horizontal="left" vertical="center" wrapText="1"/>
    </xf>
    <xf numFmtId="164" fontId="69" fillId="0" borderId="18" xfId="319" applyNumberFormat="1" applyFont="1" applyFill="1" applyBorder="1" applyAlignment="1" applyProtection="1">
      <alignment horizontal="center" vertical="center" wrapText="1"/>
      <protection locked="0"/>
    </xf>
    <xf numFmtId="0" fontId="0" fillId="0" borderId="0" xfId="0" applyNumberFormat="1" applyFont="1" applyFill="1" applyBorder="1" applyAlignment="1" applyProtection="1">
      <alignment horizontal="center" vertical="center" wrapText="1"/>
    </xf>
    <xf numFmtId="0" fontId="69" fillId="0" borderId="18" xfId="0" applyNumberFormat="1" applyFont="1" applyFill="1" applyBorder="1" applyAlignment="1" applyProtection="1">
      <alignment horizontal="left" vertical="center" wrapText="1"/>
    </xf>
    <xf numFmtId="0" fontId="0" fillId="0" borderId="0" xfId="0" applyBorder="1"/>
    <xf numFmtId="0" fontId="0" fillId="0" borderId="0" xfId="0" applyNumberFormat="1" applyFont="1" applyFill="1" applyBorder="1" applyAlignment="1" applyProtection="1">
      <alignment horizontal="left" vertical="center" wrapText="1"/>
    </xf>
    <xf numFmtId="0" fontId="7" fillId="0" borderId="0" xfId="0" applyFont="1" applyAlignment="1">
      <alignment vertical="center" wrapText="1"/>
    </xf>
    <xf numFmtId="0" fontId="86" fillId="0" borderId="0" xfId="0" applyFont="1" applyAlignment="1">
      <alignment horizontal="center" vertical="center" wrapText="1"/>
    </xf>
    <xf numFmtId="38" fontId="71" fillId="22" borderId="0" xfId="319" applyNumberFormat="1" applyFont="1" applyFill="1" applyAlignment="1" applyProtection="1">
      <alignment horizontal="center" vertical="center" wrapText="1"/>
    </xf>
    <xf numFmtId="38" fontId="0" fillId="0" borderId="0" xfId="0" applyNumberFormat="1" applyFill="1" applyBorder="1" applyProtection="1"/>
    <xf numFmtId="0" fontId="0" fillId="0" borderId="0" xfId="0"/>
    <xf numFmtId="0" fontId="0" fillId="0" borderId="0" xfId="0" applyProtection="1"/>
    <xf numFmtId="0" fontId="0" fillId="0" borderId="0" xfId="0" applyNumberFormat="1" applyFont="1" applyFill="1" applyAlignment="1" applyProtection="1">
      <alignment horizontal="center" vertical="center"/>
    </xf>
    <xf numFmtId="164" fontId="69" fillId="26" borderId="18" xfId="319" applyNumberFormat="1" applyFont="1" applyFill="1" applyBorder="1" applyAlignment="1" applyProtection="1">
      <alignment horizontal="center" vertical="center" wrapText="1"/>
      <protection locked="0"/>
    </xf>
    <xf numFmtId="0" fontId="0" fillId="0" borderId="18" xfId="0" applyNumberFormat="1" applyFill="1" applyBorder="1" applyAlignment="1" applyProtection="1">
      <alignment horizontal="left" vertical="center" wrapText="1"/>
    </xf>
    <xf numFmtId="0" fontId="0" fillId="0" borderId="0" xfId="0" applyFont="1" applyFill="1" applyAlignment="1" applyProtection="1">
      <alignment vertical="center" wrapText="1"/>
    </xf>
    <xf numFmtId="0" fontId="0" fillId="0" borderId="0" xfId="0" applyNumberFormat="1" applyAlignment="1">
      <alignment wrapText="1"/>
    </xf>
    <xf numFmtId="0" fontId="0" fillId="0" borderId="0" xfId="0" applyAlignment="1">
      <alignment wrapText="1"/>
    </xf>
    <xf numFmtId="38" fontId="71" fillId="0" borderId="0" xfId="319" applyNumberFormat="1" applyFont="1" applyFill="1" applyAlignment="1" applyProtection="1">
      <alignment horizontal="center" vertical="center" wrapText="1"/>
    </xf>
    <xf numFmtId="4" fontId="0" fillId="0" borderId="0" xfId="0" applyNumberFormat="1"/>
    <xf numFmtId="0" fontId="64" fillId="0" borderId="0" xfId="0" applyFont="1" applyFill="1" applyAlignment="1" applyProtection="1">
      <alignment horizontal="center" vertical="center" wrapText="1"/>
    </xf>
    <xf numFmtId="164" fontId="0" fillId="0" borderId="0" xfId="0" applyNumberFormat="1" applyProtection="1"/>
    <xf numFmtId="164" fontId="40" fillId="0" borderId="20" xfId="319" applyNumberFormat="1" applyFont="1" applyFill="1" applyBorder="1" applyAlignment="1" applyProtection="1">
      <alignment horizontal="center" vertical="center" wrapText="1"/>
    </xf>
    <xf numFmtId="0" fontId="47" fillId="0" borderId="0" xfId="0" applyFont="1" applyFill="1" applyAlignment="1" applyProtection="1">
      <alignment horizontal="center"/>
    </xf>
    <xf numFmtId="0" fontId="62" fillId="0" borderId="0" xfId="0" applyFont="1" applyFill="1" applyBorder="1" applyAlignment="1" applyProtection="1">
      <alignment horizontal="center" wrapText="1"/>
    </xf>
    <xf numFmtId="0" fontId="49" fillId="0" borderId="0" xfId="0" applyFont="1" applyFill="1" applyBorder="1" applyAlignment="1" applyProtection="1">
      <alignment horizontal="center" wrapText="1"/>
    </xf>
    <xf numFmtId="0" fontId="76" fillId="0" borderId="18" xfId="0" applyNumberFormat="1" applyFont="1" applyFill="1" applyBorder="1" applyAlignment="1" applyProtection="1">
      <alignment horizontal="center" vertical="center" wrapText="1"/>
    </xf>
    <xf numFmtId="170" fontId="76" fillId="0" borderId="18" xfId="0" applyNumberFormat="1" applyFont="1" applyFill="1" applyBorder="1" applyAlignment="1" applyProtection="1">
      <alignment horizontal="center" vertical="center" wrapText="1"/>
    </xf>
    <xf numFmtId="0" fontId="0" fillId="0" borderId="21" xfId="0" applyFill="1" applyBorder="1" applyAlignment="1" applyProtection="1">
      <alignment vertical="center"/>
    </xf>
    <xf numFmtId="168" fontId="69" fillId="0" borderId="21" xfId="319" applyNumberFormat="1" applyFont="1" applyFill="1" applyBorder="1" applyAlignment="1" applyProtection="1">
      <alignment horizontal="center" vertical="center" wrapText="1"/>
    </xf>
    <xf numFmtId="39" fontId="87" fillId="31" borderId="33" xfId="1606" applyNumberFormat="1" applyFont="1" applyFill="1" applyBorder="1" applyAlignment="1">
      <alignment horizontal="center" vertical="center" wrapText="1"/>
    </xf>
    <xf numFmtId="0" fontId="47" fillId="0" borderId="23" xfId="0" applyFont="1" applyBorder="1" applyAlignment="1">
      <alignment horizontal="center" vertical="center"/>
    </xf>
    <xf numFmtId="37" fontId="72" fillId="0" borderId="21" xfId="0" applyNumberFormat="1" applyFont="1" applyBorder="1" applyAlignment="1" applyProtection="1">
      <alignment vertical="center"/>
    </xf>
    <xf numFmtId="0" fontId="0" fillId="30" borderId="34" xfId="0" applyFill="1" applyBorder="1" applyAlignment="1">
      <alignment horizontal="center" vertical="center"/>
    </xf>
    <xf numFmtId="0" fontId="64" fillId="30" borderId="34" xfId="0" applyFont="1" applyFill="1" applyBorder="1" applyAlignment="1">
      <alignment horizontal="center" vertical="center" wrapText="1"/>
    </xf>
    <xf numFmtId="0" fontId="0" fillId="30" borderId="34" xfId="0" applyFill="1" applyBorder="1" applyAlignment="1">
      <alignment horizontal="left" vertical="center" wrapText="1"/>
    </xf>
    <xf numFmtId="0" fontId="0" fillId="30" borderId="34" xfId="0" applyNumberFormat="1" applyFont="1" applyFill="1" applyBorder="1" applyAlignment="1" applyProtection="1">
      <alignment horizontal="center" vertical="center" wrapText="1"/>
    </xf>
    <xf numFmtId="0" fontId="0" fillId="30" borderId="34" xfId="0" applyFill="1" applyBorder="1" applyAlignment="1">
      <alignment vertical="center" wrapText="1"/>
    </xf>
    <xf numFmtId="0" fontId="67" fillId="30" borderId="34" xfId="0" applyFont="1" applyFill="1" applyBorder="1" applyAlignment="1">
      <alignment horizontal="center" vertical="center" wrapText="1"/>
    </xf>
    <xf numFmtId="38" fontId="71" fillId="30" borderId="34" xfId="319" applyNumberFormat="1" applyFont="1" applyFill="1" applyBorder="1" applyAlignment="1">
      <alignment horizontal="center" vertical="center" wrapText="1"/>
    </xf>
    <xf numFmtId="167" fontId="47" fillId="0" borderId="0" xfId="319" applyNumberFormat="1" applyFont="1" applyFill="1" applyAlignment="1" applyProtection="1">
      <alignment horizontal="center"/>
      <protection locked="0"/>
    </xf>
    <xf numFmtId="41" fontId="89" fillId="0" borderId="0" xfId="319" applyNumberFormat="1" applyFont="1" applyAlignment="1">
      <alignment vertical="center" wrapText="1"/>
    </xf>
    <xf numFmtId="41" fontId="90" fillId="0" borderId="0" xfId="319" applyNumberFormat="1" applyFont="1" applyAlignment="1">
      <alignment vertical="center" wrapText="1"/>
    </xf>
    <xf numFmtId="0" fontId="0" fillId="32" borderId="34" xfId="0" applyFill="1" applyBorder="1"/>
    <xf numFmtId="0" fontId="0" fillId="33" borderId="0" xfId="0" applyFill="1" applyAlignment="1" applyProtection="1">
      <alignment horizontal="center"/>
    </xf>
    <xf numFmtId="0" fontId="47" fillId="0" borderId="0" xfId="0" applyFont="1" applyAlignment="1">
      <alignment horizontal="left" vertical="center" wrapText="1"/>
    </xf>
    <xf numFmtId="37" fontId="72" fillId="0" borderId="20" xfId="0" applyNumberFormat="1" applyFont="1" applyBorder="1" applyAlignment="1" applyProtection="1">
      <alignment vertical="center"/>
    </xf>
    <xf numFmtId="0" fontId="47" fillId="22" borderId="37" xfId="0" applyNumberFormat="1" applyFont="1" applyFill="1" applyBorder="1" applyAlignment="1" applyProtection="1">
      <alignment horizontal="center" vertical="center"/>
    </xf>
    <xf numFmtId="0" fontId="0" fillId="22" borderId="26" xfId="0" applyFont="1" applyFill="1" applyBorder="1" applyAlignment="1" applyProtection="1">
      <alignment vertical="center" wrapText="1"/>
    </xf>
    <xf numFmtId="167" fontId="72" fillId="22" borderId="38" xfId="0" applyNumberFormat="1" applyFont="1" applyFill="1" applyBorder="1" applyAlignment="1" applyProtection="1">
      <alignment vertical="center"/>
    </xf>
    <xf numFmtId="0" fontId="47" fillId="30" borderId="34" xfId="0" applyFont="1" applyFill="1" applyBorder="1" applyAlignment="1">
      <alignment horizontal="center" vertical="center"/>
    </xf>
    <xf numFmtId="0" fontId="53" fillId="30" borderId="34" xfId="0" applyFont="1" applyFill="1" applyBorder="1" applyAlignment="1" applyProtection="1">
      <alignment vertical="center" wrapText="1"/>
      <protection locked="0"/>
    </xf>
    <xf numFmtId="37" fontId="72" fillId="30" borderId="34" xfId="0" applyNumberFormat="1" applyFont="1" applyFill="1" applyBorder="1" applyAlignment="1" applyProtection="1">
      <alignment vertical="center"/>
    </xf>
    <xf numFmtId="0" fontId="47" fillId="28" borderId="0" xfId="0" applyNumberFormat="1" applyFont="1" applyFill="1" applyAlignment="1" applyProtection="1">
      <alignment horizontal="center" vertical="center"/>
    </xf>
    <xf numFmtId="0" fontId="71" fillId="28" borderId="18" xfId="514" applyFont="1" applyFill="1" applyBorder="1" applyAlignment="1">
      <alignment horizontal="left"/>
    </xf>
    <xf numFmtId="167" fontId="72" fillId="28" borderId="21" xfId="0" applyNumberFormat="1" applyFont="1" applyFill="1" applyBorder="1" applyAlignment="1" applyProtection="1">
      <alignment vertical="center"/>
    </xf>
    <xf numFmtId="0" fontId="71" fillId="28" borderId="24" xfId="514" applyFont="1" applyFill="1" applyBorder="1" applyAlignment="1">
      <alignment horizontal="left"/>
    </xf>
    <xf numFmtId="0" fontId="47" fillId="28" borderId="25" xfId="0" applyNumberFormat="1" applyFont="1" applyFill="1" applyBorder="1" applyAlignment="1" applyProtection="1">
      <alignment horizontal="center" vertical="center"/>
    </xf>
    <xf numFmtId="0" fontId="0" fillId="28" borderId="18" xfId="0" applyFont="1" applyFill="1" applyBorder="1" applyAlignment="1" applyProtection="1">
      <alignment vertical="center" wrapText="1"/>
    </xf>
    <xf numFmtId="0" fontId="49" fillId="23" borderId="0" xfId="0" applyNumberFormat="1" applyFont="1" applyFill="1" applyBorder="1" applyAlignment="1" applyProtection="1">
      <alignment horizontal="center" vertical="center" wrapText="1"/>
    </xf>
    <xf numFmtId="3" fontId="40" fillId="25" borderId="0" xfId="319" applyNumberFormat="1" applyFont="1" applyFill="1" applyAlignment="1" applyProtection="1">
      <alignment horizontal="center" vertical="center"/>
      <protection locked="0"/>
    </xf>
    <xf numFmtId="164" fontId="40" fillId="25" borderId="0" xfId="319" applyNumberFormat="1" applyFont="1" applyFill="1" applyAlignment="1" applyProtection="1">
      <alignment horizontal="center" vertical="center"/>
      <protection locked="0"/>
    </xf>
    <xf numFmtId="164" fontId="40" fillId="22" borderId="0" xfId="319" applyNumberFormat="1" applyFont="1" applyFill="1" applyAlignment="1" applyProtection="1">
      <alignment horizontal="center" vertical="center"/>
      <protection locked="0"/>
    </xf>
    <xf numFmtId="0" fontId="55" fillId="25" borderId="0" xfId="0" applyFont="1" applyFill="1" applyAlignment="1" applyProtection="1">
      <alignment horizontal="left" vertical="center"/>
      <protection locked="0"/>
    </xf>
    <xf numFmtId="0" fontId="0" fillId="34" borderId="0" xfId="0" applyFill="1"/>
    <xf numFmtId="0" fontId="91" fillId="35" borderId="30" xfId="0" applyFont="1" applyFill="1" applyBorder="1" applyAlignment="1">
      <alignment horizontal="center" vertical="center"/>
    </xf>
    <xf numFmtId="0" fontId="92" fillId="34" borderId="0" xfId="0" applyFont="1" applyFill="1" applyAlignment="1">
      <alignment vertical="center" wrapText="1"/>
    </xf>
    <xf numFmtId="0" fontId="96" fillId="35" borderId="0" xfId="0" applyFont="1" applyFill="1" applyAlignment="1">
      <alignment horizontal="center" vertical="center" wrapText="1"/>
    </xf>
    <xf numFmtId="0" fontId="56" fillId="34" borderId="0" xfId="0" applyFont="1" applyFill="1" applyAlignment="1">
      <alignment horizontal="justify" vertical="center"/>
    </xf>
    <xf numFmtId="0" fontId="56" fillId="34" borderId="0" xfId="0" applyFont="1" applyFill="1" applyAlignment="1">
      <alignment vertical="center"/>
    </xf>
    <xf numFmtId="0" fontId="56" fillId="34" borderId="0" xfId="0" applyFont="1" applyFill="1" applyAlignment="1">
      <alignment vertical="center" wrapText="1"/>
    </xf>
    <xf numFmtId="0" fontId="98" fillId="35" borderId="0" xfId="0" applyFont="1" applyFill="1" applyAlignment="1">
      <alignment horizontal="center" vertical="center"/>
    </xf>
    <xf numFmtId="0" fontId="99" fillId="35" borderId="0" xfId="0" applyFont="1" applyFill="1" applyAlignment="1">
      <alignment horizontal="center" vertical="center"/>
    </xf>
    <xf numFmtId="0" fontId="53" fillId="34" borderId="0" xfId="0" applyFont="1" applyFill="1" applyAlignment="1">
      <alignment vertical="center"/>
    </xf>
    <xf numFmtId="0" fontId="43" fillId="34" borderId="0" xfId="382" applyFill="1" applyAlignment="1" applyProtection="1">
      <alignment vertical="center"/>
      <protection locked="0"/>
    </xf>
    <xf numFmtId="0" fontId="43" fillId="34" borderId="0" xfId="382" applyFill="1" applyProtection="1">
      <protection locked="0"/>
    </xf>
    <xf numFmtId="0" fontId="100" fillId="35" borderId="0" xfId="0" applyFont="1" applyFill="1" applyAlignment="1">
      <alignment vertical="center"/>
    </xf>
    <xf numFmtId="164" fontId="69" fillId="22" borderId="22" xfId="319" applyNumberFormat="1" applyFont="1" applyFill="1" applyBorder="1" applyAlignment="1" applyProtection="1">
      <alignment horizontal="center" vertical="center" wrapText="1"/>
      <protection locked="0"/>
    </xf>
    <xf numFmtId="0" fontId="0" fillId="0" borderId="0" xfId="0" applyFont="1" applyFill="1" applyBorder="1" applyAlignment="1" applyProtection="1">
      <alignment vertical="center" wrapText="1"/>
    </xf>
    <xf numFmtId="0" fontId="0" fillId="22" borderId="22" xfId="0" applyNumberFormat="1" applyFill="1" applyBorder="1" applyAlignment="1" applyProtection="1">
      <alignment horizontal="left" vertical="center" wrapText="1"/>
    </xf>
    <xf numFmtId="0" fontId="0" fillId="22" borderId="20" xfId="0" applyFill="1" applyBorder="1" applyAlignment="1" applyProtection="1">
      <alignment vertical="center"/>
    </xf>
    <xf numFmtId="0" fontId="0" fillId="32" borderId="34" xfId="0" applyFill="1" applyBorder="1" applyAlignment="1">
      <alignment horizontal="center"/>
    </xf>
    <xf numFmtId="0" fontId="47" fillId="32" borderId="25" xfId="0" applyNumberFormat="1" applyFont="1" applyFill="1" applyBorder="1" applyAlignment="1" applyProtection="1">
      <alignment horizontal="center" vertical="center"/>
    </xf>
    <xf numFmtId="0" fontId="0" fillId="32" borderId="18" xfId="0" applyFont="1" applyFill="1" applyBorder="1" applyAlignment="1" applyProtection="1">
      <alignment vertical="center" wrapText="1"/>
    </xf>
    <xf numFmtId="0" fontId="47" fillId="36" borderId="25" xfId="0" applyNumberFormat="1" applyFont="1" applyFill="1" applyBorder="1" applyAlignment="1" applyProtection="1">
      <alignment horizontal="center" vertical="center"/>
    </xf>
    <xf numFmtId="0" fontId="0" fillId="36" borderId="18" xfId="0" applyFont="1" applyFill="1" applyBorder="1" applyAlignment="1" applyProtection="1">
      <alignment vertical="center" wrapText="1"/>
    </xf>
    <xf numFmtId="49" fontId="0" fillId="36" borderId="21" xfId="0" applyNumberFormat="1" applyFill="1" applyBorder="1" applyAlignment="1" applyProtection="1">
      <alignment horizontal="center" vertical="center"/>
    </xf>
    <xf numFmtId="0" fontId="0" fillId="36" borderId="19" xfId="0" applyNumberFormat="1" applyFill="1" applyBorder="1" applyAlignment="1" applyProtection="1">
      <alignment horizontal="left" vertical="center" wrapText="1"/>
    </xf>
    <xf numFmtId="0" fontId="69" fillId="36" borderId="18" xfId="0" applyNumberFormat="1" applyFont="1" applyFill="1" applyBorder="1" applyAlignment="1" applyProtection="1">
      <alignment horizontal="left" vertical="center" wrapText="1"/>
    </xf>
    <xf numFmtId="0" fontId="76" fillId="36" borderId="18" xfId="0" applyNumberFormat="1" applyFont="1" applyFill="1" applyBorder="1" applyAlignment="1" applyProtection="1">
      <alignment horizontal="left" vertical="center" wrapText="1"/>
    </xf>
    <xf numFmtId="164" fontId="69" fillId="36" borderId="18" xfId="319" applyNumberFormat="1" applyFont="1" applyFill="1" applyBorder="1" applyAlignment="1" applyProtection="1">
      <alignment horizontal="center" vertical="center" wrapText="1"/>
      <protection locked="0"/>
    </xf>
    <xf numFmtId="49" fontId="40" fillId="36" borderId="18" xfId="319" applyNumberFormat="1" applyFont="1" applyFill="1" applyBorder="1" applyAlignment="1" applyProtection="1">
      <alignment horizontal="center" vertical="center" wrapText="1"/>
    </xf>
    <xf numFmtId="14" fontId="40" fillId="36" borderId="18" xfId="319" applyNumberFormat="1" applyFont="1" applyFill="1" applyBorder="1" applyAlignment="1" applyProtection="1">
      <alignment horizontal="center" vertical="center" wrapText="1"/>
    </xf>
    <xf numFmtId="167" fontId="72" fillId="36" borderId="21" xfId="0" applyNumberFormat="1" applyFont="1" applyFill="1" applyBorder="1" applyAlignment="1" applyProtection="1">
      <alignment vertical="center"/>
    </xf>
    <xf numFmtId="49" fontId="47" fillId="26" borderId="0" xfId="319" applyNumberFormat="1" applyFont="1" applyFill="1" applyAlignment="1" applyProtection="1">
      <alignment horizontal="center"/>
      <protection locked="0"/>
    </xf>
    <xf numFmtId="41" fontId="0" fillId="0" borderId="22" xfId="0" applyNumberFormat="1" applyFill="1" applyBorder="1" applyAlignment="1" applyProtection="1">
      <alignment vertical="center" wrapText="1"/>
    </xf>
    <xf numFmtId="0" fontId="0" fillId="32" borderId="34" xfId="0" applyFill="1" applyBorder="1" applyAlignment="1">
      <alignment horizontal="center" vertical="center"/>
    </xf>
    <xf numFmtId="14" fontId="0" fillId="32" borderId="34" xfId="0" applyNumberFormat="1" applyFill="1" applyBorder="1" applyAlignment="1">
      <alignment horizontal="center" vertical="center"/>
    </xf>
    <xf numFmtId="0" fontId="69" fillId="32" borderId="23" xfId="0" applyNumberFormat="1" applyFont="1" applyFill="1" applyBorder="1" applyAlignment="1" applyProtection="1">
      <alignment horizontal="left" vertical="center" wrapText="1"/>
    </xf>
    <xf numFmtId="49" fontId="0" fillId="32" borderId="21" xfId="0" applyNumberFormat="1" applyFill="1" applyBorder="1" applyAlignment="1" applyProtection="1">
      <alignment horizontal="center" vertical="center"/>
    </xf>
    <xf numFmtId="14" fontId="0" fillId="32" borderId="21" xfId="0" applyNumberFormat="1" applyFill="1" applyBorder="1" applyAlignment="1" applyProtection="1">
      <alignment horizontal="center" vertical="center"/>
    </xf>
    <xf numFmtId="14" fontId="0" fillId="36" borderId="21" xfId="0" applyNumberFormat="1" applyFill="1" applyBorder="1" applyAlignment="1" applyProtection="1">
      <alignment horizontal="center" vertical="center"/>
    </xf>
    <xf numFmtId="0" fontId="69" fillId="0" borderId="13" xfId="0" applyFont="1" applyBorder="1" applyAlignment="1">
      <alignment horizontal="left" wrapText="1"/>
    </xf>
    <xf numFmtId="0" fontId="69" fillId="0" borderId="16" xfId="0" applyFont="1" applyBorder="1" applyAlignment="1">
      <alignment horizontal="left" wrapText="1"/>
    </xf>
    <xf numFmtId="49" fontId="0" fillId="32" borderId="13" xfId="0" applyNumberFormat="1" applyFill="1" applyBorder="1" applyAlignment="1" applyProtection="1">
      <alignment horizontal="center"/>
      <protection locked="0"/>
    </xf>
    <xf numFmtId="49" fontId="0" fillId="32" borderId="11" xfId="0" applyNumberFormat="1" applyFill="1" applyBorder="1" applyAlignment="1" applyProtection="1">
      <alignment horizontal="center"/>
      <protection locked="0"/>
    </xf>
    <xf numFmtId="0" fontId="69" fillId="0" borderId="13" xfId="0" applyFont="1" applyBorder="1" applyAlignment="1">
      <alignment horizontal="left"/>
    </xf>
    <xf numFmtId="0" fontId="69" fillId="0" borderId="16" xfId="0" applyFont="1" applyBorder="1" applyAlignment="1">
      <alignment horizontal="left"/>
    </xf>
    <xf numFmtId="49" fontId="43" fillId="32" borderId="13" xfId="382" applyNumberFormat="1" applyFill="1" applyBorder="1" applyAlignment="1" applyProtection="1">
      <alignment horizontal="center"/>
      <protection locked="0"/>
    </xf>
    <xf numFmtId="14" fontId="0" fillId="32" borderId="13" xfId="0" applyNumberFormat="1" applyFill="1" applyBorder="1" applyAlignment="1" applyProtection="1">
      <alignment horizontal="center"/>
      <protection locked="0"/>
    </xf>
    <xf numFmtId="14" fontId="0" fillId="32" borderId="11" xfId="0" applyNumberFormat="1" applyFill="1" applyBorder="1" applyAlignment="1" applyProtection="1">
      <alignment horizontal="center"/>
      <protection locked="0"/>
    </xf>
    <xf numFmtId="0" fontId="49" fillId="32" borderId="35" xfId="0" applyFont="1" applyFill="1" applyBorder="1" applyAlignment="1">
      <alignment horizontal="center" vertical="center" wrapText="1"/>
    </xf>
    <xf numFmtId="0" fontId="49" fillId="32" borderId="36" xfId="0" applyFont="1" applyFill="1" applyBorder="1" applyAlignment="1">
      <alignment horizontal="center" vertical="center" wrapText="1"/>
    </xf>
    <xf numFmtId="0" fontId="50" fillId="29" borderId="16" xfId="0" applyFont="1" applyFill="1" applyBorder="1" applyAlignment="1" applyProtection="1">
      <alignment horizontal="center" wrapText="1"/>
      <protection locked="0"/>
    </xf>
    <xf numFmtId="0" fontId="50" fillId="29" borderId="11" xfId="0" applyFont="1" applyFill="1" applyBorder="1" applyAlignment="1" applyProtection="1">
      <alignment horizontal="center" wrapText="1"/>
      <protection locked="0"/>
    </xf>
    <xf numFmtId="0" fontId="64" fillId="21" borderId="13" xfId="0" applyFont="1" applyFill="1" applyBorder="1" applyAlignment="1" applyProtection="1">
      <alignment horizontal="left" vertical="center" wrapText="1"/>
    </xf>
    <xf numFmtId="0" fontId="64" fillId="21" borderId="16" xfId="0" applyFont="1" applyFill="1" applyBorder="1" applyAlignment="1" applyProtection="1">
      <alignment horizontal="left" vertical="center" wrapText="1"/>
    </xf>
    <xf numFmtId="0" fontId="65" fillId="0" borderId="13" xfId="0" applyFont="1" applyBorder="1" applyAlignment="1">
      <alignment horizontal="center"/>
    </xf>
    <xf numFmtId="0" fontId="65" fillId="0" borderId="16" xfId="0" applyFont="1" applyBorder="1" applyAlignment="1">
      <alignment horizontal="center"/>
    </xf>
    <xf numFmtId="0" fontId="65" fillId="0" borderId="11" xfId="0" applyFont="1" applyBorder="1" applyAlignment="1">
      <alignment horizontal="center"/>
    </xf>
    <xf numFmtId="0" fontId="45" fillId="0" borderId="14" xfId="0" applyFont="1" applyBorder="1" applyAlignment="1">
      <alignment horizontal="left" vertical="center" wrapText="1"/>
    </xf>
    <xf numFmtId="0" fontId="45" fillId="0" borderId="0" xfId="0" applyFont="1" applyAlignment="1">
      <alignment horizontal="left" vertical="center" wrapText="1"/>
    </xf>
    <xf numFmtId="0" fontId="79" fillId="25" borderId="0" xfId="0" applyFont="1" applyFill="1" applyAlignment="1">
      <alignment horizontal="left" vertical="center" wrapText="1"/>
    </xf>
    <xf numFmtId="0" fontId="43" fillId="34" borderId="0" xfId="382" applyFill="1"/>
  </cellXfs>
  <cellStyles count="4937">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6" xfId="34" xr:uid="{00000000-0005-0000-0000-000021000000}"/>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754" xr:uid="{199DF0FB-3E34-496E-A8FA-D53BB9976C76}"/>
    <cellStyle name="Accent1 5" xfId="48" xr:uid="{00000000-0005-0000-0000-00002F000000}"/>
    <cellStyle name="Accent1 50" xfId="755" xr:uid="{1F520570-915B-47E5-B699-5C112558AC2B}"/>
    <cellStyle name="Accent1 51" xfId="756" xr:uid="{8C702B3A-40F2-49CF-8B6B-F5B16B46042D}"/>
    <cellStyle name="Accent1 52" xfId="757" xr:uid="{3AAA6A81-6D49-4AB7-A1B4-5FF14CE174EB}"/>
    <cellStyle name="Accent1 53" xfId="758" xr:uid="{16FE81B8-5130-49ED-8485-FDB61781D511}"/>
    <cellStyle name="Accent1 54" xfId="759" xr:uid="{051DF566-3D07-4923-90C5-356CCEBAB088}"/>
    <cellStyle name="Accent1 55" xfId="760" xr:uid="{A2431102-59E8-4D66-85E1-F35D7D7693FF}"/>
    <cellStyle name="Accent1 56" xfId="761" xr:uid="{85EC8EE7-34AA-474C-8134-C2189F2679D6}"/>
    <cellStyle name="Accent1 57" xfId="762" xr:uid="{0ED738F9-74F2-4D9D-8F97-853A66A73A46}"/>
    <cellStyle name="Accent1 58" xfId="763" xr:uid="{CF9594A2-3B6B-4671-8E1A-553DD9F2F222}"/>
    <cellStyle name="Accent1 59" xfId="764" xr:uid="{4B492577-0AD3-4933-9291-901DC212F3EB}"/>
    <cellStyle name="Accent1 6" xfId="49" xr:uid="{00000000-0005-0000-0000-000030000000}"/>
    <cellStyle name="Accent1 60" xfId="765" xr:uid="{458892D4-4CFC-4486-B1FA-307779F605D7}"/>
    <cellStyle name="Accent1 61" xfId="766" xr:uid="{0F2D4F5F-DE94-4D8B-A68C-768C914E101F}"/>
    <cellStyle name="Accent1 62" xfId="767" xr:uid="{336D2ECE-5F07-493C-879D-E3D1A41982DD}"/>
    <cellStyle name="Accent1 63" xfId="768" xr:uid="{E0745AA0-2733-4C48-90F7-8709A641D8F7}"/>
    <cellStyle name="Accent1 64" xfId="769" xr:uid="{B8B62D65-3495-4974-92E5-C817B43F7932}"/>
    <cellStyle name="Accent1 65" xfId="770" xr:uid="{94083516-2BA8-4D3F-B73C-25FE323CC6AE}"/>
    <cellStyle name="Accent1 66" xfId="771" xr:uid="{9B2C1F03-B831-479A-8184-A7AD3F094335}"/>
    <cellStyle name="Accent1 67" xfId="772" xr:uid="{76B35818-224C-4E67-B8E3-DDD133F45A57}"/>
    <cellStyle name="Accent1 68" xfId="773" xr:uid="{24C99423-9977-4A97-8EA8-4DE1AE44C3A6}"/>
    <cellStyle name="Accent1 7" xfId="50" xr:uid="{00000000-0005-0000-0000-000031000000}"/>
    <cellStyle name="Accent1 8" xfId="51" xr:uid="{00000000-0005-0000-0000-000032000000}"/>
    <cellStyle name="Accent1 9" xfId="52" xr:uid="{00000000-0005-0000-0000-000033000000}"/>
    <cellStyle name="Accent2 - 20%" xfId="53" xr:uid="{00000000-0005-0000-0000-000034000000}"/>
    <cellStyle name="Accent2 - 20% 2" xfId="54" xr:uid="{00000000-0005-0000-0000-000035000000}"/>
    <cellStyle name="Accent2 - 40%" xfId="55" xr:uid="{00000000-0005-0000-0000-000036000000}"/>
    <cellStyle name="Accent2 - 40% 2" xfId="56" xr:uid="{00000000-0005-0000-0000-000037000000}"/>
    <cellStyle name="Accent2 - 60%" xfId="57" xr:uid="{00000000-0005-0000-0000-000038000000}"/>
    <cellStyle name="Accent2 10" xfId="58" xr:uid="{00000000-0005-0000-0000-000039000000}"/>
    <cellStyle name="Accent2 11" xfId="59" xr:uid="{00000000-0005-0000-0000-00003A000000}"/>
    <cellStyle name="Accent2 12" xfId="60" xr:uid="{00000000-0005-0000-0000-00003B000000}"/>
    <cellStyle name="Accent2 13" xfId="61" xr:uid="{00000000-0005-0000-0000-00003C000000}"/>
    <cellStyle name="Accent2 14" xfId="62" xr:uid="{00000000-0005-0000-0000-00003D000000}"/>
    <cellStyle name="Accent2 15" xfId="63" xr:uid="{00000000-0005-0000-0000-00003E000000}"/>
    <cellStyle name="Accent2 16" xfId="64" xr:uid="{00000000-0005-0000-0000-00003F000000}"/>
    <cellStyle name="Accent2 17" xfId="65" xr:uid="{00000000-0005-0000-0000-000040000000}"/>
    <cellStyle name="Accent2 18" xfId="66" xr:uid="{00000000-0005-0000-0000-000041000000}"/>
    <cellStyle name="Accent2 19" xfId="67" xr:uid="{00000000-0005-0000-0000-000042000000}"/>
    <cellStyle name="Accent2 2" xfId="68" xr:uid="{00000000-0005-0000-0000-000043000000}"/>
    <cellStyle name="Accent2 20" xfId="69" xr:uid="{00000000-0005-0000-0000-000044000000}"/>
    <cellStyle name="Accent2 21" xfId="70" xr:uid="{00000000-0005-0000-0000-000045000000}"/>
    <cellStyle name="Accent2 22" xfId="71" xr:uid="{00000000-0005-0000-0000-000046000000}"/>
    <cellStyle name="Accent2 23" xfId="72" xr:uid="{00000000-0005-0000-0000-000047000000}"/>
    <cellStyle name="Accent2 24" xfId="73" xr:uid="{00000000-0005-0000-0000-000048000000}"/>
    <cellStyle name="Accent2 25" xfId="74" xr:uid="{00000000-0005-0000-0000-000049000000}"/>
    <cellStyle name="Accent2 26" xfId="75" xr:uid="{00000000-0005-0000-0000-00004A000000}"/>
    <cellStyle name="Accent2 27" xfId="76" xr:uid="{00000000-0005-0000-0000-00004B000000}"/>
    <cellStyle name="Accent2 28" xfId="77" xr:uid="{00000000-0005-0000-0000-00004C000000}"/>
    <cellStyle name="Accent2 29" xfId="78" xr:uid="{00000000-0005-0000-0000-00004D000000}"/>
    <cellStyle name="Accent2 3" xfId="79" xr:uid="{00000000-0005-0000-0000-00004E000000}"/>
    <cellStyle name="Accent2 30" xfId="80" xr:uid="{00000000-0005-0000-0000-00004F000000}"/>
    <cellStyle name="Accent2 31" xfId="81" xr:uid="{00000000-0005-0000-0000-000050000000}"/>
    <cellStyle name="Accent2 32" xfId="82" xr:uid="{00000000-0005-0000-0000-000051000000}"/>
    <cellStyle name="Accent2 33" xfId="83" xr:uid="{00000000-0005-0000-0000-000052000000}"/>
    <cellStyle name="Accent2 34" xfId="84" xr:uid="{00000000-0005-0000-0000-000053000000}"/>
    <cellStyle name="Accent2 35" xfId="85" xr:uid="{00000000-0005-0000-0000-000054000000}"/>
    <cellStyle name="Accent2 36" xfId="86" xr:uid="{00000000-0005-0000-0000-000055000000}"/>
    <cellStyle name="Accent2 37" xfId="87" xr:uid="{00000000-0005-0000-0000-000056000000}"/>
    <cellStyle name="Accent2 38" xfId="88" xr:uid="{00000000-0005-0000-0000-000057000000}"/>
    <cellStyle name="Accent2 39" xfId="89" xr:uid="{00000000-0005-0000-0000-000058000000}"/>
    <cellStyle name="Accent2 4" xfId="90" xr:uid="{00000000-0005-0000-0000-000059000000}"/>
    <cellStyle name="Accent2 40" xfId="91" xr:uid="{00000000-0005-0000-0000-00005A000000}"/>
    <cellStyle name="Accent2 41" xfId="92" xr:uid="{00000000-0005-0000-0000-00005B000000}"/>
    <cellStyle name="Accent2 42" xfId="93" xr:uid="{00000000-0005-0000-0000-00005C000000}"/>
    <cellStyle name="Accent2 43" xfId="94" xr:uid="{00000000-0005-0000-0000-00005D000000}"/>
    <cellStyle name="Accent2 44" xfId="95" xr:uid="{00000000-0005-0000-0000-00005E000000}"/>
    <cellStyle name="Accent2 45" xfId="96" xr:uid="{00000000-0005-0000-0000-00005F000000}"/>
    <cellStyle name="Accent2 46" xfId="97" xr:uid="{00000000-0005-0000-0000-000060000000}"/>
    <cellStyle name="Accent2 47" xfId="98" xr:uid="{00000000-0005-0000-0000-000061000000}"/>
    <cellStyle name="Accent2 48" xfId="99" xr:uid="{00000000-0005-0000-0000-000062000000}"/>
    <cellStyle name="Accent2 49" xfId="774" xr:uid="{4A7318BE-5351-41D2-B020-7D578AD1A0BC}"/>
    <cellStyle name="Accent2 5" xfId="100" xr:uid="{00000000-0005-0000-0000-000063000000}"/>
    <cellStyle name="Accent2 50" xfId="775" xr:uid="{2B1B2624-3B51-4B12-B666-1BA173A09F2D}"/>
    <cellStyle name="Accent2 51" xfId="776" xr:uid="{A0189D44-49F0-47FC-AC8E-587D20E2BF8D}"/>
    <cellStyle name="Accent2 52" xfId="777" xr:uid="{EFA71935-CA35-4E42-8E5A-380FB2A2209D}"/>
    <cellStyle name="Accent2 53" xfId="778" xr:uid="{66C28BD4-3899-4F89-BDA5-44A215B6D6DB}"/>
    <cellStyle name="Accent2 54" xfId="779" xr:uid="{F464E8D5-3596-4D38-94BD-C41AB2F4CC77}"/>
    <cellStyle name="Accent2 55" xfId="780" xr:uid="{4681BFEB-CF88-458B-997D-379047291E9B}"/>
    <cellStyle name="Accent2 56" xfId="781" xr:uid="{A8E0C8EB-D1C9-440D-83A9-50BBED247566}"/>
    <cellStyle name="Accent2 57" xfId="782" xr:uid="{9AD24FEE-FA00-45B9-B1F0-DC1A30556AC7}"/>
    <cellStyle name="Accent2 58" xfId="783" xr:uid="{BAAB4C58-99D7-481B-AADB-45046DE4E629}"/>
    <cellStyle name="Accent2 59" xfId="784" xr:uid="{F9624B37-9C3E-4EB5-B082-1B67B7CD8621}"/>
    <cellStyle name="Accent2 6" xfId="101" xr:uid="{00000000-0005-0000-0000-000064000000}"/>
    <cellStyle name="Accent2 60" xfId="785" xr:uid="{F571EE2A-CCFF-4B21-9604-D0E3FF98212B}"/>
    <cellStyle name="Accent2 61" xfId="786" xr:uid="{0F49381A-4FF1-4451-8431-D512BE0BD59E}"/>
    <cellStyle name="Accent2 62" xfId="787" xr:uid="{1869C6D8-7F67-48E1-BE5B-FE0A4BA0EB66}"/>
    <cellStyle name="Accent2 63" xfId="788" xr:uid="{D73F8052-E427-46D8-9544-E1929738EC00}"/>
    <cellStyle name="Accent2 64" xfId="789" xr:uid="{FA7A4AB7-E605-4239-B52A-20A2EF5BB497}"/>
    <cellStyle name="Accent2 65" xfId="790" xr:uid="{F0883411-B787-4EDD-B0E1-23DEC5EE02AE}"/>
    <cellStyle name="Accent2 66" xfId="791" xr:uid="{5A53E46D-BA69-4D93-964D-0210583A38B4}"/>
    <cellStyle name="Accent2 67" xfId="792" xr:uid="{39057EC3-D48A-404F-AC45-EC0192917FDB}"/>
    <cellStyle name="Accent2 68" xfId="793" xr:uid="{65BCB657-B3CA-40C3-9C2E-64F4085920E3}"/>
    <cellStyle name="Accent2 7" xfId="102" xr:uid="{00000000-0005-0000-0000-000065000000}"/>
    <cellStyle name="Accent2 8" xfId="103" xr:uid="{00000000-0005-0000-0000-000066000000}"/>
    <cellStyle name="Accent2 9" xfId="104" xr:uid="{00000000-0005-0000-0000-000067000000}"/>
    <cellStyle name="Accent3 - 20%" xfId="105" xr:uid="{00000000-0005-0000-0000-000068000000}"/>
    <cellStyle name="Accent3 - 20% 2" xfId="106" xr:uid="{00000000-0005-0000-0000-000069000000}"/>
    <cellStyle name="Accent3 - 40%" xfId="107" xr:uid="{00000000-0005-0000-0000-00006A000000}"/>
    <cellStyle name="Accent3 - 40% 2" xfId="108" xr:uid="{00000000-0005-0000-0000-00006B000000}"/>
    <cellStyle name="Accent3 - 60%" xfId="109" xr:uid="{00000000-0005-0000-0000-00006C000000}"/>
    <cellStyle name="Accent3 10" xfId="110" xr:uid="{00000000-0005-0000-0000-00006D000000}"/>
    <cellStyle name="Accent3 11" xfId="111" xr:uid="{00000000-0005-0000-0000-00006E000000}"/>
    <cellStyle name="Accent3 12" xfId="112" xr:uid="{00000000-0005-0000-0000-00006F000000}"/>
    <cellStyle name="Accent3 13" xfId="113" xr:uid="{00000000-0005-0000-0000-000070000000}"/>
    <cellStyle name="Accent3 14" xfId="114" xr:uid="{00000000-0005-0000-0000-000071000000}"/>
    <cellStyle name="Accent3 15" xfId="115" xr:uid="{00000000-0005-0000-0000-000072000000}"/>
    <cellStyle name="Accent3 16" xfId="116" xr:uid="{00000000-0005-0000-0000-000073000000}"/>
    <cellStyle name="Accent3 17" xfId="117" xr:uid="{00000000-0005-0000-0000-000074000000}"/>
    <cellStyle name="Accent3 18" xfId="118" xr:uid="{00000000-0005-0000-0000-000075000000}"/>
    <cellStyle name="Accent3 19" xfId="119" xr:uid="{00000000-0005-0000-0000-000076000000}"/>
    <cellStyle name="Accent3 2" xfId="120" xr:uid="{00000000-0005-0000-0000-000077000000}"/>
    <cellStyle name="Accent3 20" xfId="121" xr:uid="{00000000-0005-0000-0000-000078000000}"/>
    <cellStyle name="Accent3 21" xfId="122" xr:uid="{00000000-0005-0000-0000-000079000000}"/>
    <cellStyle name="Accent3 22" xfId="123" xr:uid="{00000000-0005-0000-0000-00007A000000}"/>
    <cellStyle name="Accent3 23" xfId="124" xr:uid="{00000000-0005-0000-0000-00007B000000}"/>
    <cellStyle name="Accent3 24" xfId="125" xr:uid="{00000000-0005-0000-0000-00007C000000}"/>
    <cellStyle name="Accent3 25" xfId="126" xr:uid="{00000000-0005-0000-0000-00007D000000}"/>
    <cellStyle name="Accent3 26" xfId="127" xr:uid="{00000000-0005-0000-0000-00007E000000}"/>
    <cellStyle name="Accent3 27" xfId="128" xr:uid="{00000000-0005-0000-0000-00007F000000}"/>
    <cellStyle name="Accent3 28" xfId="129" xr:uid="{00000000-0005-0000-0000-000080000000}"/>
    <cellStyle name="Accent3 29" xfId="130" xr:uid="{00000000-0005-0000-0000-000081000000}"/>
    <cellStyle name="Accent3 3" xfId="131" xr:uid="{00000000-0005-0000-0000-000082000000}"/>
    <cellStyle name="Accent3 30" xfId="132" xr:uid="{00000000-0005-0000-0000-000083000000}"/>
    <cellStyle name="Accent3 31" xfId="133" xr:uid="{00000000-0005-0000-0000-000084000000}"/>
    <cellStyle name="Accent3 32" xfId="134" xr:uid="{00000000-0005-0000-0000-000085000000}"/>
    <cellStyle name="Accent3 33" xfId="135" xr:uid="{00000000-0005-0000-0000-000086000000}"/>
    <cellStyle name="Accent3 34" xfId="136" xr:uid="{00000000-0005-0000-0000-000087000000}"/>
    <cellStyle name="Accent3 35" xfId="137" xr:uid="{00000000-0005-0000-0000-000088000000}"/>
    <cellStyle name="Accent3 36" xfId="138" xr:uid="{00000000-0005-0000-0000-000089000000}"/>
    <cellStyle name="Accent3 37" xfId="139" xr:uid="{00000000-0005-0000-0000-00008A000000}"/>
    <cellStyle name="Accent3 38" xfId="140" xr:uid="{00000000-0005-0000-0000-00008B000000}"/>
    <cellStyle name="Accent3 39" xfId="141" xr:uid="{00000000-0005-0000-0000-00008C000000}"/>
    <cellStyle name="Accent3 4" xfId="142" xr:uid="{00000000-0005-0000-0000-00008D000000}"/>
    <cellStyle name="Accent3 40" xfId="143" xr:uid="{00000000-0005-0000-0000-00008E000000}"/>
    <cellStyle name="Accent3 41" xfId="144" xr:uid="{00000000-0005-0000-0000-00008F000000}"/>
    <cellStyle name="Accent3 42" xfId="145" xr:uid="{00000000-0005-0000-0000-000090000000}"/>
    <cellStyle name="Accent3 43" xfId="146" xr:uid="{00000000-0005-0000-0000-000091000000}"/>
    <cellStyle name="Accent3 44" xfId="147" xr:uid="{00000000-0005-0000-0000-000092000000}"/>
    <cellStyle name="Accent3 45" xfId="148" xr:uid="{00000000-0005-0000-0000-000093000000}"/>
    <cellStyle name="Accent3 46" xfId="149" xr:uid="{00000000-0005-0000-0000-000094000000}"/>
    <cellStyle name="Accent3 47" xfId="150" xr:uid="{00000000-0005-0000-0000-000095000000}"/>
    <cellStyle name="Accent3 48" xfId="151" xr:uid="{00000000-0005-0000-0000-000096000000}"/>
    <cellStyle name="Accent3 49" xfId="794" xr:uid="{76CED02D-A36F-4F0E-8426-BE958199D637}"/>
    <cellStyle name="Accent3 5" xfId="152" xr:uid="{00000000-0005-0000-0000-000097000000}"/>
    <cellStyle name="Accent3 50" xfId="795" xr:uid="{349579C3-6BA2-4D43-9453-EFD9BAF6E4BA}"/>
    <cellStyle name="Accent3 51" xfId="796" xr:uid="{DC3D9873-BB9F-4E01-89A8-40B6E43ABDEF}"/>
    <cellStyle name="Accent3 52" xfId="797" xr:uid="{F606D393-A317-40D4-A69D-0EF7E3920C73}"/>
    <cellStyle name="Accent3 53" xfId="798" xr:uid="{A21532FC-6208-4CCC-8AC2-8642673907C4}"/>
    <cellStyle name="Accent3 54" xfId="799" xr:uid="{644A7B9C-0B55-4254-B759-80C2FBFAA8B9}"/>
    <cellStyle name="Accent3 55" xfId="800" xr:uid="{FC984FC4-6568-4B7B-8A45-7B13FCDE3C1A}"/>
    <cellStyle name="Accent3 56" xfId="801" xr:uid="{AB18519C-5272-40A6-AB18-13507A019FE7}"/>
    <cellStyle name="Accent3 57" xfId="802" xr:uid="{A6FD6C21-855A-4092-A857-E06C1AE44620}"/>
    <cellStyle name="Accent3 58" xfId="803" xr:uid="{6F0D4DCC-8C69-40B6-B155-63B0C3671228}"/>
    <cellStyle name="Accent3 59" xfId="804" xr:uid="{0F613B29-B1E8-47DA-A9E3-700715951AF5}"/>
    <cellStyle name="Accent3 6" xfId="153" xr:uid="{00000000-0005-0000-0000-000098000000}"/>
    <cellStyle name="Accent3 60" xfId="805" xr:uid="{79896E4C-987E-4199-B4FC-C5050E0B67E6}"/>
    <cellStyle name="Accent3 61" xfId="806" xr:uid="{ACC07539-7BBA-4306-AE5E-29FBDCD58825}"/>
    <cellStyle name="Accent3 62" xfId="807" xr:uid="{18542B79-9276-445D-AF60-384A29C2A77D}"/>
    <cellStyle name="Accent3 63" xfId="808" xr:uid="{7E5F1691-22A6-4285-836A-D15EA3C60E96}"/>
    <cellStyle name="Accent3 64" xfId="809" xr:uid="{97899283-85AD-4680-8068-038B85346FB1}"/>
    <cellStyle name="Accent3 65" xfId="810" xr:uid="{3F5BF976-9CCB-4C64-847B-F469513C3CD7}"/>
    <cellStyle name="Accent3 66" xfId="811" xr:uid="{67079F80-5471-4E86-9DC1-0F22B7CB2E3A}"/>
    <cellStyle name="Accent3 67" xfId="812" xr:uid="{6C7E94AA-A44B-4743-8467-F5B9D4DEEDAF}"/>
    <cellStyle name="Accent3 68" xfId="813" xr:uid="{ED243C23-8936-45B8-97BC-F83129826CE8}"/>
    <cellStyle name="Accent3 7" xfId="154" xr:uid="{00000000-0005-0000-0000-000099000000}"/>
    <cellStyle name="Accent3 8" xfId="155" xr:uid="{00000000-0005-0000-0000-00009A000000}"/>
    <cellStyle name="Accent3 9" xfId="156" xr:uid="{00000000-0005-0000-0000-00009B000000}"/>
    <cellStyle name="Accent4 - 20%" xfId="157" xr:uid="{00000000-0005-0000-0000-00009C000000}"/>
    <cellStyle name="Accent4 - 20% 2" xfId="158" xr:uid="{00000000-0005-0000-0000-00009D000000}"/>
    <cellStyle name="Accent4 - 40%" xfId="159" xr:uid="{00000000-0005-0000-0000-00009E000000}"/>
    <cellStyle name="Accent4 - 40% 2" xfId="160" xr:uid="{00000000-0005-0000-0000-00009F000000}"/>
    <cellStyle name="Accent4 - 60%" xfId="161" xr:uid="{00000000-0005-0000-0000-0000A0000000}"/>
    <cellStyle name="Accent4 10" xfId="162" xr:uid="{00000000-0005-0000-0000-0000A1000000}"/>
    <cellStyle name="Accent4 11" xfId="163" xr:uid="{00000000-0005-0000-0000-0000A2000000}"/>
    <cellStyle name="Accent4 12" xfId="164" xr:uid="{00000000-0005-0000-0000-0000A3000000}"/>
    <cellStyle name="Accent4 13" xfId="165" xr:uid="{00000000-0005-0000-0000-0000A4000000}"/>
    <cellStyle name="Accent4 14" xfId="166" xr:uid="{00000000-0005-0000-0000-0000A5000000}"/>
    <cellStyle name="Accent4 15" xfId="167" xr:uid="{00000000-0005-0000-0000-0000A6000000}"/>
    <cellStyle name="Accent4 16" xfId="168" xr:uid="{00000000-0005-0000-0000-0000A7000000}"/>
    <cellStyle name="Accent4 17" xfId="169" xr:uid="{00000000-0005-0000-0000-0000A8000000}"/>
    <cellStyle name="Accent4 18" xfId="170" xr:uid="{00000000-0005-0000-0000-0000A9000000}"/>
    <cellStyle name="Accent4 19" xfId="171" xr:uid="{00000000-0005-0000-0000-0000AA000000}"/>
    <cellStyle name="Accent4 2" xfId="172" xr:uid="{00000000-0005-0000-0000-0000AB000000}"/>
    <cellStyle name="Accent4 20" xfId="173" xr:uid="{00000000-0005-0000-0000-0000AC000000}"/>
    <cellStyle name="Accent4 21" xfId="174" xr:uid="{00000000-0005-0000-0000-0000AD000000}"/>
    <cellStyle name="Accent4 22" xfId="175" xr:uid="{00000000-0005-0000-0000-0000AE000000}"/>
    <cellStyle name="Accent4 23" xfId="176" xr:uid="{00000000-0005-0000-0000-0000AF000000}"/>
    <cellStyle name="Accent4 24" xfId="177" xr:uid="{00000000-0005-0000-0000-0000B0000000}"/>
    <cellStyle name="Accent4 25" xfId="178" xr:uid="{00000000-0005-0000-0000-0000B1000000}"/>
    <cellStyle name="Accent4 26" xfId="179" xr:uid="{00000000-0005-0000-0000-0000B2000000}"/>
    <cellStyle name="Accent4 27" xfId="180" xr:uid="{00000000-0005-0000-0000-0000B3000000}"/>
    <cellStyle name="Accent4 28" xfId="181" xr:uid="{00000000-0005-0000-0000-0000B4000000}"/>
    <cellStyle name="Accent4 29" xfId="182" xr:uid="{00000000-0005-0000-0000-0000B5000000}"/>
    <cellStyle name="Accent4 3" xfId="183" xr:uid="{00000000-0005-0000-0000-0000B6000000}"/>
    <cellStyle name="Accent4 30" xfId="184" xr:uid="{00000000-0005-0000-0000-0000B7000000}"/>
    <cellStyle name="Accent4 31" xfId="185" xr:uid="{00000000-0005-0000-0000-0000B8000000}"/>
    <cellStyle name="Accent4 32" xfId="186" xr:uid="{00000000-0005-0000-0000-0000B9000000}"/>
    <cellStyle name="Accent4 33" xfId="187" xr:uid="{00000000-0005-0000-0000-0000BA000000}"/>
    <cellStyle name="Accent4 34" xfId="188" xr:uid="{00000000-0005-0000-0000-0000BB000000}"/>
    <cellStyle name="Accent4 35" xfId="189" xr:uid="{00000000-0005-0000-0000-0000BC000000}"/>
    <cellStyle name="Accent4 36" xfId="190" xr:uid="{00000000-0005-0000-0000-0000BD000000}"/>
    <cellStyle name="Accent4 37" xfId="191" xr:uid="{00000000-0005-0000-0000-0000BE000000}"/>
    <cellStyle name="Accent4 38" xfId="192" xr:uid="{00000000-0005-0000-0000-0000BF000000}"/>
    <cellStyle name="Accent4 39" xfId="193" xr:uid="{00000000-0005-0000-0000-0000C0000000}"/>
    <cellStyle name="Accent4 4" xfId="194" xr:uid="{00000000-0005-0000-0000-0000C1000000}"/>
    <cellStyle name="Accent4 40" xfId="195" xr:uid="{00000000-0005-0000-0000-0000C2000000}"/>
    <cellStyle name="Accent4 41" xfId="196" xr:uid="{00000000-0005-0000-0000-0000C3000000}"/>
    <cellStyle name="Accent4 42" xfId="197" xr:uid="{00000000-0005-0000-0000-0000C4000000}"/>
    <cellStyle name="Accent4 43" xfId="198" xr:uid="{00000000-0005-0000-0000-0000C5000000}"/>
    <cellStyle name="Accent4 44" xfId="199" xr:uid="{00000000-0005-0000-0000-0000C6000000}"/>
    <cellStyle name="Accent4 45" xfId="200" xr:uid="{00000000-0005-0000-0000-0000C7000000}"/>
    <cellStyle name="Accent4 46" xfId="201" xr:uid="{00000000-0005-0000-0000-0000C8000000}"/>
    <cellStyle name="Accent4 47" xfId="202" xr:uid="{00000000-0005-0000-0000-0000C9000000}"/>
    <cellStyle name="Accent4 48" xfId="203" xr:uid="{00000000-0005-0000-0000-0000CA000000}"/>
    <cellStyle name="Accent4 49" xfId="814" xr:uid="{BF4C9A4F-A614-42BD-9E6F-73F84FA6454D}"/>
    <cellStyle name="Accent4 5" xfId="204" xr:uid="{00000000-0005-0000-0000-0000CB000000}"/>
    <cellStyle name="Accent4 50" xfId="815" xr:uid="{2B822060-D55C-4246-AC95-E12B915EF416}"/>
    <cellStyle name="Accent4 51" xfId="816" xr:uid="{A62E54B9-B6C4-4BDE-A2E7-DA630F72C49D}"/>
    <cellStyle name="Accent4 52" xfId="817" xr:uid="{2BDFE493-0298-44BD-AF0B-F5A7D16CBDD7}"/>
    <cellStyle name="Accent4 53" xfId="818" xr:uid="{DCC00446-F458-40C9-BB4C-4CF939E0EE69}"/>
    <cellStyle name="Accent4 54" xfId="819" xr:uid="{81EF1B35-123C-4A04-92F0-F3A166D96F9F}"/>
    <cellStyle name="Accent4 55" xfId="820" xr:uid="{F898968C-10AD-4BF6-9142-896097E31A65}"/>
    <cellStyle name="Accent4 56" xfId="821" xr:uid="{2B01443F-9AE8-42DB-B1FB-8DBA6B22FC20}"/>
    <cellStyle name="Accent4 57" xfId="822" xr:uid="{C927C76F-968E-46E3-9DA1-AC956FD28449}"/>
    <cellStyle name="Accent4 58" xfId="823" xr:uid="{27C62D65-6772-4C05-B576-3D8CF8647C28}"/>
    <cellStyle name="Accent4 59" xfId="824" xr:uid="{747353E3-EA4D-4815-9962-B3F9B4D98CF3}"/>
    <cellStyle name="Accent4 6" xfId="205" xr:uid="{00000000-0005-0000-0000-0000CC000000}"/>
    <cellStyle name="Accent4 60" xfId="825" xr:uid="{7C5E96A7-8F01-4EA3-87B2-203209B2E708}"/>
    <cellStyle name="Accent4 61" xfId="826" xr:uid="{37ED3C19-8313-4107-AD15-067A8DB1303A}"/>
    <cellStyle name="Accent4 62" xfId="827" xr:uid="{500A095C-3CE2-47D7-BFC9-2E792A3A38A7}"/>
    <cellStyle name="Accent4 63" xfId="828" xr:uid="{F4F0A6AE-909D-4AC6-9B8D-4718BF7687E8}"/>
    <cellStyle name="Accent4 64" xfId="829" xr:uid="{F15F9279-FE07-4829-B420-01F905B85179}"/>
    <cellStyle name="Accent4 65" xfId="830" xr:uid="{D3C45AC0-BA7C-4ADC-A7B5-83624BA6B7CE}"/>
    <cellStyle name="Accent4 66" xfId="831" xr:uid="{0D99B8DB-4F91-45D4-B964-390DC6158E86}"/>
    <cellStyle name="Accent4 67" xfId="832" xr:uid="{87C16DA6-9F70-4387-B3E4-2B0813F00E41}"/>
    <cellStyle name="Accent4 68" xfId="833" xr:uid="{A99024AD-297D-4EAE-AD86-DCB162632938}"/>
    <cellStyle name="Accent4 7" xfId="206" xr:uid="{00000000-0005-0000-0000-0000CD000000}"/>
    <cellStyle name="Accent4 8" xfId="207" xr:uid="{00000000-0005-0000-0000-0000CE000000}"/>
    <cellStyle name="Accent4 9" xfId="208" xr:uid="{00000000-0005-0000-0000-0000CF000000}"/>
    <cellStyle name="Accent5 - 20%" xfId="209" xr:uid="{00000000-0005-0000-0000-0000D0000000}"/>
    <cellStyle name="Accent5 - 20% 2" xfId="210" xr:uid="{00000000-0005-0000-0000-0000D1000000}"/>
    <cellStyle name="Accent5 - 40%" xfId="211" xr:uid="{00000000-0005-0000-0000-0000D2000000}"/>
    <cellStyle name="Accent5 - 40% 2" xfId="212" xr:uid="{00000000-0005-0000-0000-0000D3000000}"/>
    <cellStyle name="Accent5 - 60%" xfId="213" xr:uid="{00000000-0005-0000-0000-0000D4000000}"/>
    <cellStyle name="Accent5 10" xfId="214" xr:uid="{00000000-0005-0000-0000-0000D5000000}"/>
    <cellStyle name="Accent5 11" xfId="215" xr:uid="{00000000-0005-0000-0000-0000D6000000}"/>
    <cellStyle name="Accent5 12" xfId="216" xr:uid="{00000000-0005-0000-0000-0000D7000000}"/>
    <cellStyle name="Accent5 13" xfId="217" xr:uid="{00000000-0005-0000-0000-0000D8000000}"/>
    <cellStyle name="Accent5 14" xfId="218" xr:uid="{00000000-0005-0000-0000-0000D9000000}"/>
    <cellStyle name="Accent5 15" xfId="219" xr:uid="{00000000-0005-0000-0000-0000DA000000}"/>
    <cellStyle name="Accent5 16" xfId="220" xr:uid="{00000000-0005-0000-0000-0000DB000000}"/>
    <cellStyle name="Accent5 17" xfId="221" xr:uid="{00000000-0005-0000-0000-0000DC000000}"/>
    <cellStyle name="Accent5 18" xfId="222" xr:uid="{00000000-0005-0000-0000-0000DD000000}"/>
    <cellStyle name="Accent5 19" xfId="223" xr:uid="{00000000-0005-0000-0000-0000DE000000}"/>
    <cellStyle name="Accent5 2" xfId="224" xr:uid="{00000000-0005-0000-0000-0000DF000000}"/>
    <cellStyle name="Accent5 20" xfId="225" xr:uid="{00000000-0005-0000-0000-0000E0000000}"/>
    <cellStyle name="Accent5 21" xfId="226" xr:uid="{00000000-0005-0000-0000-0000E1000000}"/>
    <cellStyle name="Accent5 22" xfId="227" xr:uid="{00000000-0005-0000-0000-0000E2000000}"/>
    <cellStyle name="Accent5 23" xfId="228" xr:uid="{00000000-0005-0000-0000-0000E3000000}"/>
    <cellStyle name="Accent5 24" xfId="229" xr:uid="{00000000-0005-0000-0000-0000E4000000}"/>
    <cellStyle name="Accent5 25" xfId="230" xr:uid="{00000000-0005-0000-0000-0000E5000000}"/>
    <cellStyle name="Accent5 26" xfId="231" xr:uid="{00000000-0005-0000-0000-0000E6000000}"/>
    <cellStyle name="Accent5 27" xfId="232" xr:uid="{00000000-0005-0000-0000-0000E7000000}"/>
    <cellStyle name="Accent5 28" xfId="233" xr:uid="{00000000-0005-0000-0000-0000E8000000}"/>
    <cellStyle name="Accent5 29" xfId="234" xr:uid="{00000000-0005-0000-0000-0000E9000000}"/>
    <cellStyle name="Accent5 3" xfId="235" xr:uid="{00000000-0005-0000-0000-0000EA000000}"/>
    <cellStyle name="Accent5 30" xfId="236" xr:uid="{00000000-0005-0000-0000-0000EB000000}"/>
    <cellStyle name="Accent5 31" xfId="237" xr:uid="{00000000-0005-0000-0000-0000EC000000}"/>
    <cellStyle name="Accent5 32" xfId="238" xr:uid="{00000000-0005-0000-0000-0000ED000000}"/>
    <cellStyle name="Accent5 33" xfId="239" xr:uid="{00000000-0005-0000-0000-0000EE000000}"/>
    <cellStyle name="Accent5 34" xfId="240" xr:uid="{00000000-0005-0000-0000-0000EF000000}"/>
    <cellStyle name="Accent5 35" xfId="241" xr:uid="{00000000-0005-0000-0000-0000F0000000}"/>
    <cellStyle name="Accent5 36" xfId="242" xr:uid="{00000000-0005-0000-0000-0000F1000000}"/>
    <cellStyle name="Accent5 37" xfId="243" xr:uid="{00000000-0005-0000-0000-0000F2000000}"/>
    <cellStyle name="Accent5 38" xfId="244" xr:uid="{00000000-0005-0000-0000-0000F3000000}"/>
    <cellStyle name="Accent5 39" xfId="245" xr:uid="{00000000-0005-0000-0000-0000F4000000}"/>
    <cellStyle name="Accent5 4" xfId="246" xr:uid="{00000000-0005-0000-0000-0000F5000000}"/>
    <cellStyle name="Accent5 40" xfId="247" xr:uid="{00000000-0005-0000-0000-0000F6000000}"/>
    <cellStyle name="Accent5 41" xfId="248" xr:uid="{00000000-0005-0000-0000-0000F7000000}"/>
    <cellStyle name="Accent5 42" xfId="249" xr:uid="{00000000-0005-0000-0000-0000F8000000}"/>
    <cellStyle name="Accent5 43" xfId="250" xr:uid="{00000000-0005-0000-0000-0000F9000000}"/>
    <cellStyle name="Accent5 44" xfId="251" xr:uid="{00000000-0005-0000-0000-0000FA000000}"/>
    <cellStyle name="Accent5 45" xfId="252" xr:uid="{00000000-0005-0000-0000-0000FB000000}"/>
    <cellStyle name="Accent5 46" xfId="253" xr:uid="{00000000-0005-0000-0000-0000FC000000}"/>
    <cellStyle name="Accent5 47" xfId="254" xr:uid="{00000000-0005-0000-0000-0000FD000000}"/>
    <cellStyle name="Accent5 48" xfId="255" xr:uid="{00000000-0005-0000-0000-0000FE000000}"/>
    <cellStyle name="Accent5 49" xfId="834" xr:uid="{7C7DC4C6-5546-46ED-8E56-BF9663E9B69C}"/>
    <cellStyle name="Accent5 5" xfId="256" xr:uid="{00000000-0005-0000-0000-0000FF000000}"/>
    <cellStyle name="Accent5 50" xfId="835" xr:uid="{C8F37626-4214-4EF5-8887-23BBF9847CD8}"/>
    <cellStyle name="Accent5 51" xfId="836" xr:uid="{37481A9C-ABE2-4ADF-81D8-E85991A70900}"/>
    <cellStyle name="Accent5 52" xfId="837" xr:uid="{26306E65-784B-486F-8D94-88EC44BBB922}"/>
    <cellStyle name="Accent5 53" xfId="838" xr:uid="{47F2DBA9-A613-44C9-A49C-D504FB6CCFD6}"/>
    <cellStyle name="Accent5 54" xfId="839" xr:uid="{9B36594A-9654-4251-8E7F-B9BA4E0EC399}"/>
    <cellStyle name="Accent5 55" xfId="840" xr:uid="{1E537538-42C1-4E1F-B865-286B64D60434}"/>
    <cellStyle name="Accent5 56" xfId="841" xr:uid="{83317C9E-E061-4EB7-8411-7A6176B500B0}"/>
    <cellStyle name="Accent5 57" xfId="842" xr:uid="{5AA53AAD-53AC-453A-90FA-848BA99D07E1}"/>
    <cellStyle name="Accent5 58" xfId="843" xr:uid="{434F554C-A51F-4F27-B214-67DAEC90CEB3}"/>
    <cellStyle name="Accent5 59" xfId="844" xr:uid="{CD656020-F158-43A4-AA95-801F6AE89D81}"/>
    <cellStyle name="Accent5 6" xfId="257" xr:uid="{00000000-0005-0000-0000-000000010000}"/>
    <cellStyle name="Accent5 60" xfId="845" xr:uid="{59A24C51-1626-4489-B030-135E412D7E12}"/>
    <cellStyle name="Accent5 61" xfId="846" xr:uid="{195B1A29-6AD5-42D7-8638-2A77E3F463ED}"/>
    <cellStyle name="Accent5 62" xfId="847" xr:uid="{66319DBD-9FEA-4E0A-BDAF-77DCE5B74A19}"/>
    <cellStyle name="Accent5 63" xfId="848" xr:uid="{234BA9F9-BCA9-48F5-B6BA-89C910EFFC7B}"/>
    <cellStyle name="Accent5 64" xfId="849" xr:uid="{E9E56A5C-B3E5-4FE2-AFBF-FDC9123756A4}"/>
    <cellStyle name="Accent5 65" xfId="850" xr:uid="{28A318B3-8D98-4A2F-A6BF-F105B873583C}"/>
    <cellStyle name="Accent5 66" xfId="851" xr:uid="{C90AED08-D885-44C4-8CC1-81BEBD405970}"/>
    <cellStyle name="Accent5 67" xfId="852" xr:uid="{A4B76EAA-4F30-4F5D-A062-3CE378B71A64}"/>
    <cellStyle name="Accent5 68" xfId="853" xr:uid="{CEEF5C83-AB26-4DEC-89EB-D415879598DF}"/>
    <cellStyle name="Accent5 7" xfId="258" xr:uid="{00000000-0005-0000-0000-000001010000}"/>
    <cellStyle name="Accent5 8" xfId="259" xr:uid="{00000000-0005-0000-0000-000002010000}"/>
    <cellStyle name="Accent5 9" xfId="260" xr:uid="{00000000-0005-0000-0000-000003010000}"/>
    <cellStyle name="Accent6 - 20%" xfId="261" xr:uid="{00000000-0005-0000-0000-000004010000}"/>
    <cellStyle name="Accent6 - 20% 2" xfId="262" xr:uid="{00000000-0005-0000-0000-000005010000}"/>
    <cellStyle name="Accent6 - 40%" xfId="263" xr:uid="{00000000-0005-0000-0000-000006010000}"/>
    <cellStyle name="Accent6 - 40% 2" xfId="264" xr:uid="{00000000-0005-0000-0000-000007010000}"/>
    <cellStyle name="Accent6 - 60%" xfId="265" xr:uid="{00000000-0005-0000-0000-000008010000}"/>
    <cellStyle name="Accent6 10" xfId="266" xr:uid="{00000000-0005-0000-0000-000009010000}"/>
    <cellStyle name="Accent6 11" xfId="267" xr:uid="{00000000-0005-0000-0000-00000A010000}"/>
    <cellStyle name="Accent6 12" xfId="268" xr:uid="{00000000-0005-0000-0000-00000B010000}"/>
    <cellStyle name="Accent6 13" xfId="269" xr:uid="{00000000-0005-0000-0000-00000C010000}"/>
    <cellStyle name="Accent6 14" xfId="270" xr:uid="{00000000-0005-0000-0000-00000D010000}"/>
    <cellStyle name="Accent6 15" xfId="271" xr:uid="{00000000-0005-0000-0000-00000E010000}"/>
    <cellStyle name="Accent6 16" xfId="272" xr:uid="{00000000-0005-0000-0000-00000F010000}"/>
    <cellStyle name="Accent6 17" xfId="273" xr:uid="{00000000-0005-0000-0000-000010010000}"/>
    <cellStyle name="Accent6 18" xfId="274" xr:uid="{00000000-0005-0000-0000-000011010000}"/>
    <cellStyle name="Accent6 19" xfId="275" xr:uid="{00000000-0005-0000-0000-000012010000}"/>
    <cellStyle name="Accent6 2" xfId="276" xr:uid="{00000000-0005-0000-0000-000013010000}"/>
    <cellStyle name="Accent6 20" xfId="277" xr:uid="{00000000-0005-0000-0000-000014010000}"/>
    <cellStyle name="Accent6 21" xfId="278" xr:uid="{00000000-0005-0000-0000-000015010000}"/>
    <cellStyle name="Accent6 22" xfId="279" xr:uid="{00000000-0005-0000-0000-000016010000}"/>
    <cellStyle name="Accent6 23" xfId="280" xr:uid="{00000000-0005-0000-0000-000017010000}"/>
    <cellStyle name="Accent6 24" xfId="281" xr:uid="{00000000-0005-0000-0000-000018010000}"/>
    <cellStyle name="Accent6 25" xfId="282" xr:uid="{00000000-0005-0000-0000-000019010000}"/>
    <cellStyle name="Accent6 26" xfId="283" xr:uid="{00000000-0005-0000-0000-00001A010000}"/>
    <cellStyle name="Accent6 27" xfId="284" xr:uid="{00000000-0005-0000-0000-00001B010000}"/>
    <cellStyle name="Accent6 28" xfId="285" xr:uid="{00000000-0005-0000-0000-00001C010000}"/>
    <cellStyle name="Accent6 29" xfId="286" xr:uid="{00000000-0005-0000-0000-00001D010000}"/>
    <cellStyle name="Accent6 3" xfId="287" xr:uid="{00000000-0005-0000-0000-00001E010000}"/>
    <cellStyle name="Accent6 30" xfId="288" xr:uid="{00000000-0005-0000-0000-00001F010000}"/>
    <cellStyle name="Accent6 31" xfId="289" xr:uid="{00000000-0005-0000-0000-000020010000}"/>
    <cellStyle name="Accent6 32" xfId="290" xr:uid="{00000000-0005-0000-0000-000021010000}"/>
    <cellStyle name="Accent6 33" xfId="291" xr:uid="{00000000-0005-0000-0000-000022010000}"/>
    <cellStyle name="Accent6 34" xfId="292" xr:uid="{00000000-0005-0000-0000-000023010000}"/>
    <cellStyle name="Accent6 35" xfId="293" xr:uid="{00000000-0005-0000-0000-000024010000}"/>
    <cellStyle name="Accent6 36" xfId="294" xr:uid="{00000000-0005-0000-0000-000025010000}"/>
    <cellStyle name="Accent6 37" xfId="295" xr:uid="{00000000-0005-0000-0000-000026010000}"/>
    <cellStyle name="Accent6 38" xfId="296" xr:uid="{00000000-0005-0000-0000-000027010000}"/>
    <cellStyle name="Accent6 39" xfId="297" xr:uid="{00000000-0005-0000-0000-000028010000}"/>
    <cellStyle name="Accent6 4" xfId="298" xr:uid="{00000000-0005-0000-0000-000029010000}"/>
    <cellStyle name="Accent6 40" xfId="299" xr:uid="{00000000-0005-0000-0000-00002A010000}"/>
    <cellStyle name="Accent6 41" xfId="300" xr:uid="{00000000-0005-0000-0000-00002B010000}"/>
    <cellStyle name="Accent6 42" xfId="301" xr:uid="{00000000-0005-0000-0000-00002C010000}"/>
    <cellStyle name="Accent6 43" xfId="302" xr:uid="{00000000-0005-0000-0000-00002D010000}"/>
    <cellStyle name="Accent6 44" xfId="303" xr:uid="{00000000-0005-0000-0000-00002E010000}"/>
    <cellStyle name="Accent6 45" xfId="304" xr:uid="{00000000-0005-0000-0000-00002F010000}"/>
    <cellStyle name="Accent6 46" xfId="305" xr:uid="{00000000-0005-0000-0000-000030010000}"/>
    <cellStyle name="Accent6 47" xfId="306" xr:uid="{00000000-0005-0000-0000-000031010000}"/>
    <cellStyle name="Accent6 48" xfId="307" xr:uid="{00000000-0005-0000-0000-000032010000}"/>
    <cellStyle name="Accent6 49" xfId="854" xr:uid="{0BA291DF-DEFB-4FBF-A825-92AC967A957F}"/>
    <cellStyle name="Accent6 5" xfId="308" xr:uid="{00000000-0005-0000-0000-000033010000}"/>
    <cellStyle name="Accent6 50" xfId="855" xr:uid="{5C0E8C2F-2A9F-43CC-8301-EF38E0CFEF93}"/>
    <cellStyle name="Accent6 51" xfId="856" xr:uid="{8E5B30E8-C960-4FC8-82BA-3405966D3114}"/>
    <cellStyle name="Accent6 52" xfId="857" xr:uid="{C2D02C13-1D8A-4EE0-924E-D6BC21116230}"/>
    <cellStyle name="Accent6 53" xfId="858" xr:uid="{8E7AD30E-2F29-4041-A908-BB0A51C4EEAA}"/>
    <cellStyle name="Accent6 54" xfId="859" xr:uid="{FEAECBF1-03D2-4A17-8893-178A51B8A0A9}"/>
    <cellStyle name="Accent6 55" xfId="860" xr:uid="{9E8486EE-CF72-4D32-8882-0C56E76CD293}"/>
    <cellStyle name="Accent6 56" xfId="861" xr:uid="{DC4BECC0-9629-40F1-B133-9B75911AD1E8}"/>
    <cellStyle name="Accent6 57" xfId="862" xr:uid="{9A7B366F-5E17-4821-9BE5-D89ADC58BC1F}"/>
    <cellStyle name="Accent6 58" xfId="863" xr:uid="{37DA0F92-D80B-45B9-808B-73B210779583}"/>
    <cellStyle name="Accent6 59" xfId="864" xr:uid="{4522AA7D-ABC4-4C47-93C2-90824FF02197}"/>
    <cellStyle name="Accent6 6" xfId="309" xr:uid="{00000000-0005-0000-0000-000034010000}"/>
    <cellStyle name="Accent6 60" xfId="865" xr:uid="{50D381A4-905C-4663-A1C4-BDD8FD6E871B}"/>
    <cellStyle name="Accent6 61" xfId="866" xr:uid="{AD42760F-283A-4333-BD62-229463801C7D}"/>
    <cellStyle name="Accent6 62" xfId="867" xr:uid="{A962581F-E25B-4918-BD8F-CFFAF783732A}"/>
    <cellStyle name="Accent6 63" xfId="868" xr:uid="{78D04022-1A44-44E1-8206-59C309A1182D}"/>
    <cellStyle name="Accent6 64" xfId="869" xr:uid="{4960F5DD-C154-404B-919D-49D18DA8351A}"/>
    <cellStyle name="Accent6 65" xfId="870" xr:uid="{29CF8BC3-7E56-4511-9B07-C371C7C8CC23}"/>
    <cellStyle name="Accent6 66" xfId="871" xr:uid="{785720B8-418E-475A-AAB9-3ECEE5380F4A}"/>
    <cellStyle name="Accent6 67" xfId="872" xr:uid="{FCC63FB6-5EFF-490E-9BD2-950FC4ECB403}"/>
    <cellStyle name="Accent6 68" xfId="873" xr:uid="{CC84CCC9-3704-4349-AEEF-EBCCA691F32A}"/>
    <cellStyle name="Accent6 7" xfId="310" xr:uid="{00000000-0005-0000-0000-000035010000}"/>
    <cellStyle name="Accent6 8" xfId="311" xr:uid="{00000000-0005-0000-0000-000036010000}"/>
    <cellStyle name="Accent6 9" xfId="312" xr:uid="{00000000-0005-0000-0000-000037010000}"/>
    <cellStyle name="Bad 2" xfId="313" xr:uid="{00000000-0005-0000-0000-000038010000}"/>
    <cellStyle name="Bad 3" xfId="314" xr:uid="{00000000-0005-0000-0000-000039010000}"/>
    <cellStyle name="Calculation 2" xfId="315" xr:uid="{00000000-0005-0000-0000-00003A010000}"/>
    <cellStyle name="Calculation 3" xfId="316" xr:uid="{00000000-0005-0000-0000-00003B010000}"/>
    <cellStyle name="Check Cell 2" xfId="317" xr:uid="{00000000-0005-0000-0000-00003C010000}"/>
    <cellStyle name="Check Cell 3" xfId="318" xr:uid="{00000000-0005-0000-0000-00003D010000}"/>
    <cellStyle name="Comma" xfId="319" builtinId="3"/>
    <cellStyle name="Comma 10" xfId="320" xr:uid="{00000000-0005-0000-0000-00003F010000}"/>
    <cellStyle name="Comma 10 2" xfId="874" xr:uid="{A14C6D15-0585-4A01-8093-CCB884AAE7E5}"/>
    <cellStyle name="Comma 10 2 2" xfId="875" xr:uid="{831862AA-91CB-44FC-B2A3-FBA20AD964FF}"/>
    <cellStyle name="Comma 10 2 2 2" xfId="1606" xr:uid="{C9E3526F-AD0A-4297-AE4A-250A82B66BA2}"/>
    <cellStyle name="Comma 10 2 3" xfId="1607" xr:uid="{86EC4B1C-9DAF-4FD9-9D51-C5A1135A7DBF}"/>
    <cellStyle name="Comma 10 2 3 2" xfId="2701" xr:uid="{FB23C950-3A8E-4C59-8A49-CDC958BC8501}"/>
    <cellStyle name="Comma 10 2 3 3" xfId="3679" xr:uid="{5F86CF16-8D4A-4591-96EE-4B7C241D595A}"/>
    <cellStyle name="Comma 10 2 4" xfId="1605" xr:uid="{D65BD0FC-C5F9-484A-8A85-893B43BE6C8C}"/>
    <cellStyle name="Comma 10 2 4 2" xfId="4822" xr:uid="{41FCAEF0-E3CC-4121-8C03-134BA238CCF7}"/>
    <cellStyle name="Comma 10 2 5" xfId="3958" xr:uid="{6DB4BF24-6E2D-475B-907D-375A0052C648}"/>
    <cellStyle name="Comma 10 3" xfId="876" xr:uid="{874029BE-FD5A-487A-A77E-D06603242635}"/>
    <cellStyle name="Comma 10 3 2" xfId="1608" xr:uid="{42EFC13E-8FAD-44C7-9379-CE6A528ED237}"/>
    <cellStyle name="Comma 10 3 2 2" xfId="2700" xr:uid="{D1B1EEFC-0E24-4B1A-A839-44C134EE4742}"/>
    <cellStyle name="Comma 10 3 2 3" xfId="2100" xr:uid="{19BD0E60-3CE0-44F9-B237-BB4F040B9C9E}"/>
    <cellStyle name="Comma 10 3 3" xfId="3748" xr:uid="{85FC74D0-5C4E-48E3-9B80-A26BD945ADBF}"/>
    <cellStyle name="Comma 10 3 4" xfId="3954" xr:uid="{146B35D0-E49E-4EBD-8EEF-07B24B765A56}"/>
    <cellStyle name="Comma 10 4" xfId="1609" xr:uid="{EDA8E5FD-38C3-4C9D-9BA1-804818B3D2B7}"/>
    <cellStyle name="Comma 10 4 2" xfId="3047" xr:uid="{01683CAB-C01A-4A8C-A706-507CC4A65761}"/>
    <cellStyle name="Comma 10 4 3" xfId="3600" xr:uid="{3636B7F5-0A2F-4D98-8844-F62328C61B24}"/>
    <cellStyle name="Comma 10 4 4" xfId="4538" xr:uid="{B785153E-E205-4923-834D-9526CDED4AF3}"/>
    <cellStyle name="Comma 10 5" xfId="1604" xr:uid="{E91E1232-BDE4-4A81-A9E2-650E0236BFB0}"/>
    <cellStyle name="Comma 10 5 2" xfId="2691" xr:uid="{A87E04B0-B9C2-4AF7-9786-915A9E1EF28C}"/>
    <cellStyle name="Comma 10 5 3" xfId="3629" xr:uid="{CAF976F0-9FC1-435A-AADE-E64B1992723F}"/>
    <cellStyle name="Comma 10 6" xfId="2296" xr:uid="{36D6F33F-2C54-409B-848F-93FB5631E6DA}"/>
    <cellStyle name="Comma 11" xfId="877" xr:uid="{FE10C9D2-1B07-4E8B-97A0-4977F60E83E1}"/>
    <cellStyle name="Comma 11 2" xfId="1611" xr:uid="{EFFF96B7-AC04-4341-8CC4-5EB66EF64C8F}"/>
    <cellStyle name="Comma 11 2 2" xfId="3048" xr:uid="{89AEE865-1B34-4086-ABD1-79C3AB2FFBFF}"/>
    <cellStyle name="Comma 11 2 3" xfId="3672" xr:uid="{7ED0AB88-72F0-425A-A314-0BDD8BF4A676}"/>
    <cellStyle name="Comma 11 3" xfId="1612" xr:uid="{31B1FFFA-C57C-471D-83EC-3B1DF5FCFC2F}"/>
    <cellStyle name="Comma 11 3 2" xfId="2699" xr:uid="{371A3690-6D4E-4DEA-8C4E-4B2FFBB3653D}"/>
    <cellStyle name="Comma 11 3 3" xfId="3663" xr:uid="{281B26B6-165F-43FF-98F8-551CFE538925}"/>
    <cellStyle name="Comma 11 4" xfId="1610" xr:uid="{304E1602-FAA6-47A5-9E61-EE55CB524517}"/>
    <cellStyle name="Comma 11 5" xfId="4004" xr:uid="{16037CD7-15FA-4BEA-91B7-8FA562234C77}"/>
    <cellStyle name="Comma 12" xfId="1613" xr:uid="{510D756C-F3D6-4EE6-BA84-584345904131}"/>
    <cellStyle name="Comma 12 2" xfId="2466" xr:uid="{65E45283-BC97-4D19-9A9B-95CD8550683E}"/>
    <cellStyle name="Comma 12 3" xfId="3664" xr:uid="{ED9A5552-6989-475E-BA53-FD126AD99F86}"/>
    <cellStyle name="Comma 2" xfId="321" xr:uid="{00000000-0005-0000-0000-000040010000}"/>
    <cellStyle name="Comma 2 2" xfId="322" xr:uid="{00000000-0005-0000-0000-000041010000}"/>
    <cellStyle name="Comma 3" xfId="323" xr:uid="{00000000-0005-0000-0000-000042010000}"/>
    <cellStyle name="Comma 3 2" xfId="324" xr:uid="{00000000-0005-0000-0000-000043010000}"/>
    <cellStyle name="Comma 4" xfId="325" xr:uid="{00000000-0005-0000-0000-000044010000}"/>
    <cellStyle name="Comma 4 2" xfId="326" xr:uid="{00000000-0005-0000-0000-000045010000}"/>
    <cellStyle name="Comma 4 2 2" xfId="1615" xr:uid="{61786A44-927D-4E55-AAD1-0498B9C7CEAA}"/>
    <cellStyle name="Comma 4 2 3" xfId="1616" xr:uid="{8256457D-D122-4027-AB03-FBCB7025BE00}"/>
    <cellStyle name="Comma 4 2 4" xfId="1614" xr:uid="{D3D6C644-D851-4BDA-BCB3-3094220A5A77}"/>
    <cellStyle name="Comma 4 3" xfId="327" xr:uid="{00000000-0005-0000-0000-000046010000}"/>
    <cellStyle name="Comma 4 4" xfId="878" xr:uid="{DC4D9C61-EE8E-4045-AAB5-02D56F6CFCEE}"/>
    <cellStyle name="Comma 4 4 2" xfId="879" xr:uid="{8AF197AD-96BF-417F-BB81-D510E6B5AE94}"/>
    <cellStyle name="Comma 4 4 2 2" xfId="1619" xr:uid="{14A7CD76-2C24-44A5-9E89-240DE1570C59}"/>
    <cellStyle name="Comma 4 4 2 3" xfId="1620" xr:uid="{252DCEEB-2D89-446E-ABDD-1F513158A614}"/>
    <cellStyle name="Comma 4 4 2 4" xfId="1618" xr:uid="{FCE49F1C-50F9-476B-BF03-6EEC179EE8DF}"/>
    <cellStyle name="Comma 4 4 3" xfId="1621" xr:uid="{367A503F-17FE-4F72-BE1A-396CDF50C2AB}"/>
    <cellStyle name="Comma 4 4 4" xfId="1622" xr:uid="{8AC38B2C-F0FD-4B82-B411-B8081690355B}"/>
    <cellStyle name="Comma 4 4 5" xfId="1617" xr:uid="{CEDE3EFD-18DD-46F3-B07D-6AE6EF52E21E}"/>
    <cellStyle name="Comma 4 5" xfId="880" xr:uid="{CE8DC023-1196-4FD9-8E00-1CBB61FAE226}"/>
    <cellStyle name="Comma 4 5 2" xfId="1624" xr:uid="{DDFFD20F-3A14-44F9-8268-0EF8F8B008F3}"/>
    <cellStyle name="Comma 4 5 3" xfId="1625" xr:uid="{3A9F056E-E804-4616-9E54-3BE96EC9D9B1}"/>
    <cellStyle name="Comma 4 5 4" xfId="1623" xr:uid="{FE1B3D42-EB1B-4978-A92E-BE4DD98A52E3}"/>
    <cellStyle name="Comma 4 6" xfId="1626" xr:uid="{B5EE1A7C-C1FF-41DA-82E9-A79FAB8ACFBA}"/>
    <cellStyle name="Comma 5" xfId="328" xr:uid="{00000000-0005-0000-0000-000047010000}"/>
    <cellStyle name="Comma 5 10" xfId="881" xr:uid="{7CB24629-8A68-4B50-8C03-5AFCFB4EF5DF}"/>
    <cellStyle name="Comma 5 10 2" xfId="1628" xr:uid="{C31C636D-DE96-4753-853D-A98351AD5F79}"/>
    <cellStyle name="Comma 5 10 2 2" xfId="3049" xr:uid="{05E1CFD9-9D47-4DB9-8C97-B4C9AA294003}"/>
    <cellStyle name="Comma 5 10 2 3" xfId="3721" xr:uid="{A3BD016A-8132-48EB-BB12-20A5291FBAFB}"/>
    <cellStyle name="Comma 5 10 3" xfId="1629" xr:uid="{53EB91C8-1A07-4D14-ACBD-8A7688F96C3A}"/>
    <cellStyle name="Comma 5 10 3 2" xfId="2702" xr:uid="{1F8EBCE5-E647-4C37-902B-FCCC685D5F6F}"/>
    <cellStyle name="Comma 5 10 3 3" xfId="3661" xr:uid="{BEA9B85B-03C0-4F6A-8AE6-2574CC520039}"/>
    <cellStyle name="Comma 5 10 4" xfId="1627" xr:uid="{C2929295-14A4-49F0-83F0-15FC779F67FD}"/>
    <cellStyle name="Comma 5 10 4 2" xfId="2309" xr:uid="{B516FC84-F611-4BCD-A92C-2D514F276802}"/>
    <cellStyle name="Comma 5 10 4 3" xfId="3615" xr:uid="{7D0D2654-F506-4FA3-AC40-8338ECEB98F9}"/>
    <cellStyle name="Comma 5 10 5" xfId="4006" xr:uid="{63465B7B-7BA5-49AB-9A48-C29463FF0F69}"/>
    <cellStyle name="Comma 5 11" xfId="882" xr:uid="{A7FC8A24-6ECB-4676-AC0D-3692ED2CF8AB}"/>
    <cellStyle name="Comma 5 11 2" xfId="1631" xr:uid="{6B096906-AFCA-4270-A104-0A5B6F4487A5}"/>
    <cellStyle name="Comma 5 11 2 2" xfId="3050" xr:uid="{3F1E4E32-FCA3-4FA2-B6A3-F5C5F670CFC6}"/>
    <cellStyle name="Comma 5 11 2 3" xfId="3705" xr:uid="{1FF6755E-BC14-40B3-8BEB-71C09A2A6879}"/>
    <cellStyle name="Comma 5 11 3" xfId="1632" xr:uid="{11FA265B-5921-4F05-BF25-2D6CAB65418E}"/>
    <cellStyle name="Comma 5 11 4" xfId="1630" xr:uid="{7425A33C-0F92-4B9A-891A-C882D1A15E44}"/>
    <cellStyle name="Comma 5 11 5" xfId="4265" xr:uid="{1A2A422B-85AD-4BD4-87A0-6DA85312B7A9}"/>
    <cellStyle name="Comma 5 12" xfId="883" xr:uid="{45424ED3-D80A-4957-8F71-D44556149CB1}"/>
    <cellStyle name="Comma 5 12 2" xfId="1634" xr:uid="{55F3C7AC-A4B4-42E8-AF0D-B2F08F392A87}"/>
    <cellStyle name="Comma 5 12 3" xfId="1635" xr:uid="{00DFB41C-CA84-4CF0-9017-EB19852B7343}"/>
    <cellStyle name="Comma 5 12 4" xfId="1633" xr:uid="{21AF8CB1-AFDA-4180-B21F-C3CD76A71A50}"/>
    <cellStyle name="Comma 5 13" xfId="1636" xr:uid="{0225BC80-A4E1-4252-AF0F-990220A222F8}"/>
    <cellStyle name="Comma 5 13 2" xfId="2467" xr:uid="{6A32C9EE-0490-4F0B-A55C-6C035C60369D}"/>
    <cellStyle name="Comma 5 13 3" xfId="3614" xr:uid="{F0A323FD-A40A-4815-93E7-FBB4B08DED45}"/>
    <cellStyle name="Comma 5 14" xfId="2194" xr:uid="{C2FB9AEE-6702-4FBB-AB24-00C0E6EFA09A}"/>
    <cellStyle name="Comma 5 15" xfId="3924" xr:uid="{F9DD308E-07DC-4817-B966-45BA1F8EA29E}"/>
    <cellStyle name="Comma 5 2" xfId="329" xr:uid="{00000000-0005-0000-0000-000048010000}"/>
    <cellStyle name="Comma 5 2 2" xfId="884" xr:uid="{19A903DE-C890-4779-BA39-282C2E87D821}"/>
    <cellStyle name="Comma 5 2 2 2" xfId="1638" xr:uid="{E9600DAB-5B62-4EEB-B0B6-DECC68CDFBDB}"/>
    <cellStyle name="Comma 5 2 2 3" xfId="1639" xr:uid="{348591A1-D3B0-4AE9-BF1F-D868A523BAF7}"/>
    <cellStyle name="Comma 5 2 2 4" xfId="1637" xr:uid="{FF7EA9B0-B17B-4F9B-9D9D-58B98A62D3AD}"/>
    <cellStyle name="Comma 5 3" xfId="330" xr:uid="{00000000-0005-0000-0000-000049010000}"/>
    <cellStyle name="Comma 5 3 2" xfId="885" xr:uid="{B45A7AAF-A70A-408B-8545-FC8E195AC27D}"/>
    <cellStyle name="Comma 5 3 2 2" xfId="886" xr:uid="{924EA8C5-5210-4C31-96C5-E6C90A4C396B}"/>
    <cellStyle name="Comma 5 3 2 2 2" xfId="1643" xr:uid="{AAF219DB-7F09-42A9-91F4-0046F592A2B6}"/>
    <cellStyle name="Comma 5 3 2 2 2 2" xfId="3053" xr:uid="{FE65B90B-90D2-4B7A-8A3F-3645211F635D}"/>
    <cellStyle name="Comma 5 3 2 2 2 3" xfId="2705" xr:uid="{5EFEC526-E9BD-4B90-91B1-79106D476186}"/>
    <cellStyle name="Comma 5 3 2 2 2 4" xfId="3668" xr:uid="{137A2B4D-61D9-477A-8B4E-FBF7F3CA912D}"/>
    <cellStyle name="Comma 5 3 2 2 2 5" xfId="4399" xr:uid="{A18E293F-644E-4D71-A802-6EFD9CA9002B}"/>
    <cellStyle name="Comma 5 3 2 2 3" xfId="1644" xr:uid="{022C2B80-4208-4304-AA08-FA5ED8A1063A}"/>
    <cellStyle name="Comma 5 3 2 2 3 2" xfId="3054" xr:uid="{D9082AF8-B0EF-4543-966A-2562BCA19F1D}"/>
    <cellStyle name="Comma 5 3 2 2 3 3" xfId="2121" xr:uid="{2B6B92F5-F16C-4862-A3F2-739045F81FCF}"/>
    <cellStyle name="Comma 5 3 2 2 3 4" xfId="4539" xr:uid="{6AFBE345-818C-4C09-8ACC-88C37A3302E1}"/>
    <cellStyle name="Comma 5 3 2 2 4" xfId="1642" xr:uid="{E0351E36-3FED-45AC-BC99-51349E44370E}"/>
    <cellStyle name="Comma 5 3 2 2 4 2" xfId="3052" xr:uid="{75B64357-1E0E-4FEF-91A4-55F694551796}"/>
    <cellStyle name="Comma 5 3 2 2 4 3" xfId="3690" xr:uid="{E4B2F29D-4BC3-4582-9EBF-4C553B213412}"/>
    <cellStyle name="Comma 5 3 2 2 5" xfId="4385" xr:uid="{345A0AE2-61CF-43E4-B904-E33A9F58584D}"/>
    <cellStyle name="Comma 5 3 2 3" xfId="1645" xr:uid="{FE157854-3C5F-40F4-9110-928C81ACF304}"/>
    <cellStyle name="Comma 5 3 2 3 2" xfId="3055" xr:uid="{162698E6-90DD-4786-8F02-82064B3CBE9B}"/>
    <cellStyle name="Comma 5 3 2 3 3" xfId="2704" xr:uid="{3A3ADD6E-08FC-4ADA-8C38-916D745DC338}"/>
    <cellStyle name="Comma 5 3 2 3 4" xfId="3649" xr:uid="{1AADE12A-EB17-4204-BFF2-C0ACB292BC51}"/>
    <cellStyle name="Comma 5 3 2 3 5" xfId="4398" xr:uid="{4D4E6699-237F-4434-84D6-161E0E076713}"/>
    <cellStyle name="Comma 5 3 2 4" xfId="1646" xr:uid="{449BFB46-8E6A-434A-B29C-89656EBF41DC}"/>
    <cellStyle name="Comma 5 3 2 4 2" xfId="3056" xr:uid="{F5A45F36-E821-45C2-B188-A71F3A7A3E3A}"/>
    <cellStyle name="Comma 5 3 2 4 3" xfId="2193" xr:uid="{2205C7A0-97B6-4029-8D1A-16115D94A591}"/>
    <cellStyle name="Comma 5 3 2 4 4" xfId="4540" xr:uid="{E8A74ECF-274C-4BC9-BDF8-23D71AA47837}"/>
    <cellStyle name="Comma 5 3 2 5" xfId="1641" xr:uid="{C83C0F29-7409-430E-B582-E7FD31C6147A}"/>
    <cellStyle name="Comma 5 3 2 5 2" xfId="3051" xr:uid="{306D5E38-F169-4616-A422-7D6404A82CB6}"/>
    <cellStyle name="Comma 5 3 2 5 3" xfId="3667" xr:uid="{FD96F53E-BA8C-4420-BA15-460B5F18141A}"/>
    <cellStyle name="Comma 5 3 2 6" xfId="2584" xr:uid="{7F6170D4-43E6-46B4-91B4-E2B352788294}"/>
    <cellStyle name="Comma 5 3 2 7" xfId="2278" xr:uid="{D0610E27-88D2-4C93-AA3F-949DEB364A05}"/>
    <cellStyle name="Comma 5 3 2 8" xfId="3940" xr:uid="{2C0181F0-2654-4003-8A06-7D8EC8F80B74}"/>
    <cellStyle name="Comma 5 3 3" xfId="887" xr:uid="{76FCF7FD-B47C-4321-8275-8DFEA3E7EEA6}"/>
    <cellStyle name="Comma 5 3 3 2" xfId="1648" xr:uid="{F1C99CAB-9394-4BF0-8C66-F2F640B16136}"/>
    <cellStyle name="Comma 5 3 3 2 2" xfId="3058" xr:uid="{C124AB8F-8992-4B9B-A2C2-23353BBFA0B0}"/>
    <cellStyle name="Comma 5 3 3 2 3" xfId="2706" xr:uid="{86FC924B-823B-4ADE-B428-CC61E326C95D}"/>
    <cellStyle name="Comma 5 3 3 2 4" xfId="3619" xr:uid="{FC69CA42-1A23-41D6-995E-961EFB52DFA9}"/>
    <cellStyle name="Comma 5 3 3 2 5" xfId="4400" xr:uid="{8F38E69A-ABF1-4EDF-BA43-90430C42C4DA}"/>
    <cellStyle name="Comma 5 3 3 3" xfId="1649" xr:uid="{69363729-E6B0-4F34-98DB-4A6FAF330468}"/>
    <cellStyle name="Comma 5 3 3 3 2" xfId="3059" xr:uid="{7E674764-21E5-4D55-B3CB-7052C888B2E1}"/>
    <cellStyle name="Comma 5 3 3 3 3" xfId="2099" xr:uid="{40711175-67B5-4E59-8ED2-0C3AB8BE39AD}"/>
    <cellStyle name="Comma 5 3 3 3 4" xfId="4541" xr:uid="{7F3CB521-F615-4A65-AD28-6BC19C04E4DC}"/>
    <cellStyle name="Comma 5 3 3 4" xfId="1647" xr:uid="{697097DC-6870-4681-8743-D596652D9C45}"/>
    <cellStyle name="Comma 5 3 3 4 2" xfId="3057" xr:uid="{C3AFBB0F-654E-4485-AADE-D995B3968C26}"/>
    <cellStyle name="Comma 5 3 3 4 3" xfId="3742" xr:uid="{AB44FC63-0ED9-4A51-B250-C874D681FCA2}"/>
    <cellStyle name="Comma 5 3 3 5" xfId="2627" xr:uid="{5CEA0BDF-59EB-465A-BD07-C9C85E4F4AF2}"/>
    <cellStyle name="Comma 5 3 3 6" xfId="2311" xr:uid="{F794838D-4DD8-42DD-9357-9ED95C984ED6}"/>
    <cellStyle name="Comma 5 3 3 7" xfId="3959" xr:uid="{13AA3B68-A1A9-407D-96BE-9F2CB0843D30}"/>
    <cellStyle name="Comma 5 3 4" xfId="888" xr:uid="{F0B73A1A-685E-4156-A52E-338489371473}"/>
    <cellStyle name="Comma 5 3 4 2" xfId="1651" xr:uid="{544B7858-982E-428F-B30B-A06E5F377990}"/>
    <cellStyle name="Comma 5 3 4 2 2" xfId="3060" xr:uid="{AD7C6487-4082-4D68-ADF8-A2FD1A520E08}"/>
    <cellStyle name="Comma 5 3 4 2 3" xfId="3634" xr:uid="{3E43ABD1-BBCE-49F2-A7C0-666289DF47A8}"/>
    <cellStyle name="Comma 5 3 4 3" xfId="1652" xr:uid="{6808CE47-FA84-4769-8B39-54A1F7F01DD2}"/>
    <cellStyle name="Comma 5 3 4 3 2" xfId="2703" xr:uid="{A796292A-D829-400A-A8F8-366BD4065D9D}"/>
    <cellStyle name="Comma 5 3 4 3 3" xfId="2902" xr:uid="{F3E8A0D5-EA15-4EAF-BC1A-B102B70E00D1}"/>
    <cellStyle name="Comma 5 3 4 4" xfId="1650" xr:uid="{924915FD-15B5-4C86-8965-A603BA8AD16D}"/>
    <cellStyle name="Comma 5 3 4 4 2" xfId="4798" xr:uid="{999932D3-AB1B-444C-A9E8-3837BB6C1FD2}"/>
    <cellStyle name="Comma 5 3 4 5" xfId="4267" xr:uid="{5A7FFCE1-D66F-4DDF-BCF6-E410121AD1E7}"/>
    <cellStyle name="Comma 5 3 5" xfId="1653" xr:uid="{208DD985-CFCF-418A-AED7-C37247232AC5}"/>
    <cellStyle name="Comma 5 3 5 2" xfId="3061" xr:uid="{2D1BDBCD-8645-4BF5-BC81-6358FDB30916}"/>
    <cellStyle name="Comma 5 3 5 3" xfId="3640" xr:uid="{8915D09F-2B91-48C8-8E81-451FA6A2720B}"/>
    <cellStyle name="Comma 5 3 5 4" xfId="4542" xr:uid="{913C93FB-58C3-4A0A-9A62-FFB735863A1B}"/>
    <cellStyle name="Comma 5 3 6" xfId="1654" xr:uid="{2082C6BA-9B36-4768-BA98-FB1D4844977D}"/>
    <cellStyle name="Comma 5 3 6 2" xfId="2906" xr:uid="{A78B665E-0320-4130-8039-D5E7FC0D2D24}"/>
    <cellStyle name="Comma 5 3 6 3" xfId="2101" xr:uid="{F4C36EB2-BA4D-4FD5-BE8D-772E821E8849}"/>
    <cellStyle name="Comma 5 3 7" xfId="1640" xr:uid="{5377B350-C7ED-403F-B848-2D7A3CECB581}"/>
    <cellStyle name="Comma 5 3 7 2" xfId="2524" xr:uid="{FB589AA9-17F6-42E7-A73B-5866DC3855F0}"/>
    <cellStyle name="Comma 5 3 7 3" xfId="3648" xr:uid="{D59B4723-0F7A-4E2C-8E4A-3B103E68A04B}"/>
    <cellStyle name="Comma 5 3 8" xfId="2218" xr:uid="{75CD4004-34C9-4A3A-B15D-20716DE701C5}"/>
    <cellStyle name="Comma 5 3 9" xfId="4007" xr:uid="{0D5740F2-F925-4BF8-8E82-9569EC469487}"/>
    <cellStyle name="Comma 5 4" xfId="331" xr:uid="{00000000-0005-0000-0000-00004A010000}"/>
    <cellStyle name="Comma 5 4 2" xfId="889" xr:uid="{6BCDE2C2-329A-4068-989A-EBB908440594}"/>
    <cellStyle name="Comma 5 4 2 2" xfId="890" xr:uid="{B5E432D2-7DEC-4F4B-BDDB-668328CB5757}"/>
    <cellStyle name="Comma 5 4 2 2 2" xfId="1658" xr:uid="{7B04E69F-616B-4C93-A507-3D9BC3A5AF89}"/>
    <cellStyle name="Comma 5 4 2 2 2 2" xfId="3063" xr:uid="{1474649F-8356-4302-A2C4-04B731F0D0E2}"/>
    <cellStyle name="Comma 5 4 2 2 2 3" xfId="2087" xr:uid="{57D89F00-690B-4B62-9402-C5C8844EB6E9}"/>
    <cellStyle name="Comma 5 4 2 2 3" xfId="1659" xr:uid="{F28E9ED6-53F3-48C9-8618-C9BB26644863}"/>
    <cellStyle name="Comma 5 4 2 2 3 2" xfId="4780" xr:uid="{76CBA9FD-B708-4A18-9744-33A5D443902C}"/>
    <cellStyle name="Comma 5 4 2 2 4" xfId="1657" xr:uid="{DF09A7ED-C189-4D26-9BAB-43A2FADDADCF}"/>
    <cellStyle name="Comma 5 4 2 2 5" xfId="4402" xr:uid="{9F61A03D-70AD-46F7-8100-B421FEC879C8}"/>
    <cellStyle name="Comma 5 4 2 3" xfId="1660" xr:uid="{8D98C55F-9E36-4F97-AEE2-7616A7C194DF}"/>
    <cellStyle name="Comma 5 4 2 3 2" xfId="3064" xr:uid="{EC78BF87-5F27-4804-A9EC-6C02F5B9AE05}"/>
    <cellStyle name="Comma 5 4 2 3 3" xfId="3590" xr:uid="{F64EE80F-7860-467E-8D0E-E448CCA1E727}"/>
    <cellStyle name="Comma 5 4 2 3 4" xfId="4543" xr:uid="{8DA001C8-2042-47F2-97D2-A2EA91B05840}"/>
    <cellStyle name="Comma 5 4 2 4" xfId="1661" xr:uid="{3D3C077E-CA98-4675-965A-772CE23AA69A}"/>
    <cellStyle name="Comma 5 4 2 4 2" xfId="3062" xr:uid="{36F95D76-CC5B-47FE-952E-7D98DF832A15}"/>
    <cellStyle name="Comma 5 4 2 4 3" xfId="2129" xr:uid="{DD6A83D8-653F-4702-8730-A86752C34506}"/>
    <cellStyle name="Comma 5 4 2 5" xfId="1656" xr:uid="{6D971DA8-D4B5-441C-8B59-F3DEC192C997}"/>
    <cellStyle name="Comma 5 4 2 5 2" xfId="2558" xr:uid="{65220B79-9CEC-4ACC-8EF4-F6498302545A}"/>
    <cellStyle name="Comma 5 4 2 5 3" xfId="2130" xr:uid="{4E29E90F-E5FC-4A60-B1C9-D1A33971C47F}"/>
    <cellStyle name="Comma 5 4 2 6" xfId="2312" xr:uid="{7EA1DDBB-DB03-4E22-9745-6A988B264AE9}"/>
    <cellStyle name="Comma 5 4 2 7" xfId="3960" xr:uid="{D1041655-4953-4950-A913-D8044CF959DB}"/>
    <cellStyle name="Comma 5 4 3" xfId="891" xr:uid="{208EC889-6288-4767-95D5-828CD27942E5}"/>
    <cellStyle name="Comma 5 4 3 2" xfId="1663" xr:uid="{FFC1B0DA-4C41-4257-BDD8-5ABAFF12F15E}"/>
    <cellStyle name="Comma 5 4 3 2 2" xfId="3066" xr:uid="{60F6BB0E-7106-4EAA-BD54-D02E4BC97DC9}"/>
    <cellStyle name="Comma 5 4 3 2 3" xfId="2707" xr:uid="{C60A4C74-3858-4486-9F1F-4212D502689F}"/>
    <cellStyle name="Comma 5 4 3 2 4" xfId="3671" xr:uid="{0B83E9A6-0CA9-41C2-9CED-8273DD8D9C34}"/>
    <cellStyle name="Comma 5 4 3 2 5" xfId="4403" xr:uid="{47FB8A78-C544-41E1-8FFC-9A6D3A91CC43}"/>
    <cellStyle name="Comma 5 4 3 3" xfId="1664" xr:uid="{0277EC3D-8636-4C76-9459-B413F030D4A2}"/>
    <cellStyle name="Comma 5 4 3 3 2" xfId="3067" xr:uid="{612B7F7B-3D67-48E8-A328-3F8D937884AB}"/>
    <cellStyle name="Comma 5 4 3 3 3" xfId="2088" xr:uid="{9436A628-2335-4D14-8F37-79825985F19B}"/>
    <cellStyle name="Comma 5 4 3 3 4" xfId="4544" xr:uid="{00916354-8830-430E-9218-1683E52FCAA3}"/>
    <cellStyle name="Comma 5 4 3 4" xfId="1662" xr:uid="{3F0E68B8-FF0E-4010-B885-FF9ABB8B91DE}"/>
    <cellStyle name="Comma 5 4 3 4 2" xfId="3065" xr:uid="{35B60EB4-BAE4-494D-A2C9-3BAC5D020050}"/>
    <cellStyle name="Comma 5 4 3 4 3" xfId="3682" xr:uid="{1AD824F5-1929-485F-B244-671AB96F6178}"/>
    <cellStyle name="Comma 5 4 3 5" xfId="2661" xr:uid="{F13C0C23-5DB3-47A9-8625-F432E5095F01}"/>
    <cellStyle name="Comma 5 4 3 6" xfId="4268" xr:uid="{D5D564B8-5B18-4D5E-9936-B23B9955D21A}"/>
    <cellStyle name="Comma 5 4 4" xfId="892" xr:uid="{0AAAAE16-82AF-431B-9D7B-F916F597FF40}"/>
    <cellStyle name="Comma 5 4 4 2" xfId="1666" xr:uid="{47DB2EFD-17BB-4CC0-B587-8BA4335AE9C1}"/>
    <cellStyle name="Comma 5 4 4 2 2" xfId="3068" xr:uid="{5BF862C8-161C-4763-8F83-F8D1BF410310}"/>
    <cellStyle name="Comma 5 4 4 2 3" xfId="2105" xr:uid="{210A65E8-14EF-4491-862C-12B65C5A0BAE}"/>
    <cellStyle name="Comma 5 4 4 3" xfId="1667" xr:uid="{81C1E8D5-2C7F-4BE9-B0D6-30248D43634C}"/>
    <cellStyle name="Comma 5 4 4 3 2" xfId="4791" xr:uid="{7E3AE760-9EF0-4B8E-8906-F7691E25A680}"/>
    <cellStyle name="Comma 5 4 4 4" xfId="1665" xr:uid="{806A6D2B-71D8-4170-A7B9-879A80F7293F}"/>
    <cellStyle name="Comma 5 4 4 5" xfId="4401" xr:uid="{7E76E5FA-B2F6-483B-80D9-34B69B418492}"/>
    <cellStyle name="Comma 5 4 5" xfId="1668" xr:uid="{EFF1E736-7B86-46A2-AB78-8DEDFE0B420C}"/>
    <cellStyle name="Comma 5 4 5 2" xfId="3069" xr:uid="{58F4BEDD-4958-4C4A-8693-273DC6FB59CC}"/>
    <cellStyle name="Comma 5 4 5 3" xfId="2120" xr:uid="{CA9CEDD0-4B8B-4F38-931F-1FFECB1DF9AC}"/>
    <cellStyle name="Comma 5 4 5 4" xfId="4545" xr:uid="{649EB036-1FC6-4A00-AD7C-6CC713F2393D}"/>
    <cellStyle name="Comma 5 4 6" xfId="1669" xr:uid="{7E02C8EB-B37B-42B9-B651-0BB5594312B5}"/>
    <cellStyle name="Comma 5 4 6 2" xfId="2907" xr:uid="{9C0671CC-9A52-4F1F-8A0E-7902FCFCC646}"/>
    <cellStyle name="Comma 5 4 6 3" xfId="2899" xr:uid="{ED0C222F-6242-4872-8BA9-4E54CC9B1C77}"/>
    <cellStyle name="Comma 5 4 7" xfId="1655" xr:uid="{E84CA73B-B814-410C-8F39-F4B76800DB94}"/>
    <cellStyle name="Comma 5 4 7 2" xfId="2498" xr:uid="{FC9AF836-D4AA-4EC4-AC0F-997AE055DD6F}"/>
    <cellStyle name="Comma 5 4 7 3" xfId="3609" xr:uid="{330FADB8-BC61-4FA7-91FD-04DB1A1826AD}"/>
    <cellStyle name="Comma 5 4 8" xfId="2252" xr:uid="{60BCE976-8B05-4458-A785-644D38FDD961}"/>
    <cellStyle name="Comma 5 4 9" xfId="4008" xr:uid="{5BA58B9E-96C8-414E-B1AE-7D72A0590AD2}"/>
    <cellStyle name="Comma 5 5" xfId="332" xr:uid="{00000000-0005-0000-0000-00004B010000}"/>
    <cellStyle name="Comma 5 5 2" xfId="893" xr:uid="{848D92A0-A4A5-41A2-8C50-70F225598D72}"/>
    <cellStyle name="Comma 5 5 2 2" xfId="894" xr:uid="{EFD2C8AC-2E51-4301-8754-9C54B967D36D}"/>
    <cellStyle name="Comma 5 5 2 2 2" xfId="1673" xr:uid="{646EAAB0-51DF-4376-9519-0E0EA0E89D66}"/>
    <cellStyle name="Comma 5 5 2 2 2 2" xfId="3071" xr:uid="{5EA03ED0-B4D7-4B0E-9CAE-0DE94BA04ED6}"/>
    <cellStyle name="Comma 5 5 2 2 2 3" xfId="3585" xr:uid="{C4B39725-A8B4-4662-953E-CE83FBBE792D}"/>
    <cellStyle name="Comma 5 5 2 2 3" xfId="1674" xr:uid="{4DF1EC5C-53A9-445A-A332-4A6296885E8A}"/>
    <cellStyle name="Comma 5 5 2 2 3 2" xfId="4809" xr:uid="{E1032B78-6269-46E9-BD4B-F5BE9F57FFEC}"/>
    <cellStyle name="Comma 5 5 2 2 4" xfId="1672" xr:uid="{B3D1ACAC-F32C-48E1-A6A2-0932483B57E6}"/>
    <cellStyle name="Comma 5 5 2 2 5" xfId="4404" xr:uid="{AE9D1CEE-3C2B-4535-97DB-CD04043BD2D3}"/>
    <cellStyle name="Comma 5 5 2 3" xfId="1675" xr:uid="{3F6E46B3-18BA-4921-A1AB-91BA5038B5E6}"/>
    <cellStyle name="Comma 5 5 2 3 2" xfId="3072" xr:uid="{8C1B1DB0-488C-42E3-858A-234455243A75}"/>
    <cellStyle name="Comma 5 5 2 3 3" xfId="3607" xr:uid="{BAE5F462-FCB3-4D4A-B789-F30AE31A40A4}"/>
    <cellStyle name="Comma 5 5 2 3 4" xfId="4546" xr:uid="{6DAE381C-BA6E-494D-9CD2-47D02E7A2A75}"/>
    <cellStyle name="Comma 5 5 2 4" xfId="1676" xr:uid="{C6C9E6C1-239B-497F-9976-08222BF8E533}"/>
    <cellStyle name="Comma 5 5 2 4 2" xfId="3070" xr:uid="{E161000A-8707-4EA1-B71F-1C34DA285CD1}"/>
    <cellStyle name="Comma 5 5 2 4 3" xfId="3677" xr:uid="{68C5AD17-EB51-4B0C-976B-AC8371FCC982}"/>
    <cellStyle name="Comma 5 5 2 5" xfId="1671" xr:uid="{C178A52C-1EA0-467A-8754-43F348658713}"/>
    <cellStyle name="Comma 5 5 2 5 2" xfId="2644" xr:uid="{5142A0DF-5F73-4051-A0F5-1FF2613C5E27}"/>
    <cellStyle name="Comma 5 5 2 5 3" xfId="3588" xr:uid="{6B9DB4CE-62CB-4837-B60D-7B6F8D813BC0}"/>
    <cellStyle name="Comma 5 5 2 6" xfId="2313" xr:uid="{63277D39-B52D-4382-A1C7-E57DEA52796D}"/>
    <cellStyle name="Comma 5 5 2 7" xfId="3961" xr:uid="{99122CBA-DBDD-4EA1-B7DA-087B35A37E58}"/>
    <cellStyle name="Comma 5 5 3" xfId="895" xr:uid="{119886BA-DFA2-41CD-BDA9-6699571CBD32}"/>
    <cellStyle name="Comma 5 5 3 2" xfId="1678" xr:uid="{0CB694B8-32F1-40D1-8FE6-D9B3C1C39F8A}"/>
    <cellStyle name="Comma 5 5 3 2 2" xfId="3073" xr:uid="{31101AF1-1929-4485-B981-92FF48949ED4}"/>
    <cellStyle name="Comma 5 5 3 2 3" xfId="2122" xr:uid="{B1B51860-08C7-4989-A7D5-52324E6830FE}"/>
    <cellStyle name="Comma 5 5 3 3" xfId="1679" xr:uid="{9E77FA9F-2136-48FE-995D-527139640333}"/>
    <cellStyle name="Comma 5 5 3 3 2" xfId="2708" xr:uid="{9D6837CA-C1AB-4CFC-BCE6-DE06A7E81759}"/>
    <cellStyle name="Comma 5 5 3 3 3" xfId="3670" xr:uid="{5A8D7177-CE25-4CE3-B349-9CBABD8A4BA0}"/>
    <cellStyle name="Comma 5 5 3 4" xfId="1677" xr:uid="{E8AFE105-B970-45B5-9506-7C296C9940D0}"/>
    <cellStyle name="Comma 5 5 3 4 2" xfId="4825" xr:uid="{E47405B1-536A-4296-A0FE-0BF5F8B4672A}"/>
    <cellStyle name="Comma 5 5 3 5" xfId="4269" xr:uid="{2842657A-DBCB-4019-B25D-C53FA66CB05F}"/>
    <cellStyle name="Comma 5 5 4" xfId="896" xr:uid="{D81246B2-7458-45BB-8E88-C93F4AEA3A32}"/>
    <cellStyle name="Comma 5 5 4 2" xfId="1681" xr:uid="{43AED5F5-FBFF-46DE-83E0-FBA2DA236B19}"/>
    <cellStyle name="Comma 5 5 4 3" xfId="1682" xr:uid="{844163BE-5291-40FD-B91F-ABDAFFDAAF84}"/>
    <cellStyle name="Comma 5 5 4 4" xfId="1680" xr:uid="{5C6E3AD0-DC56-4C92-AC55-97FFFA1E50F7}"/>
    <cellStyle name="Comma 5 5 4 5" xfId="4547" xr:uid="{0D81B64E-FB9C-4E04-A33C-10917A231252}"/>
    <cellStyle name="Comma 5 5 5" xfId="1683" xr:uid="{9A8E3E43-2307-4D91-984B-EB8594C22838}"/>
    <cellStyle name="Comma 5 5 5 2" xfId="2908" xr:uid="{D9E858D9-2FB6-4C04-8C40-967A205C18E1}"/>
    <cellStyle name="Comma 5 5 5 3" xfId="3651" xr:uid="{3B13C49B-9B4D-4F55-A275-1390825B1F59}"/>
    <cellStyle name="Comma 5 5 6" xfId="1684" xr:uid="{6B9134F1-E7BE-4258-9480-9656F6963123}"/>
    <cellStyle name="Comma 5 5 6 2" xfId="2481" xr:uid="{95E4D4B5-C86D-4AD7-84B1-53C5B0E9CF04}"/>
    <cellStyle name="Comma 5 5 6 3" xfId="3732" xr:uid="{14DA25A2-85A1-4A03-8CA7-A9BCFD2A23F9}"/>
    <cellStyle name="Comma 5 5 7" xfId="1670" xr:uid="{C7235C85-A571-42BB-ABD4-732561B8A7E4}"/>
    <cellStyle name="Comma 5 5 7 2" xfId="2235" xr:uid="{601995E3-8A2D-4DFD-8310-1E0616DEF175}"/>
    <cellStyle name="Comma 5 5 7 3" xfId="2113" xr:uid="{24D2EF5C-5EFC-47F6-A98F-EEE2CFA25A31}"/>
    <cellStyle name="Comma 5 5 8" xfId="4009" xr:uid="{18AFDD1A-CF17-4CE8-8AC9-8D6B8B357337}"/>
    <cellStyle name="Comma 5 6" xfId="333" xr:uid="{00000000-0005-0000-0000-00004C010000}"/>
    <cellStyle name="Comma 5 6 2" xfId="897" xr:uid="{0159507B-D685-45EA-BD14-9863FA765482}"/>
    <cellStyle name="Comma 5 6 2 2" xfId="898" xr:uid="{A495E7DB-B65E-4432-98E3-8BFE57E6549D}"/>
    <cellStyle name="Comma 5 6 2 2 2" xfId="1688" xr:uid="{42868F50-449F-49A7-907B-B98053AFC5D4}"/>
    <cellStyle name="Comma 5 6 2 2 2 2" xfId="3075" xr:uid="{60E1362E-DB04-46A8-B035-CBF335447813}"/>
    <cellStyle name="Comma 5 6 2 2 2 3" xfId="3669" xr:uid="{CF371521-B6AD-4334-B6A9-FEBF071A56B5}"/>
    <cellStyle name="Comma 5 6 2 2 3" xfId="1689" xr:uid="{0AA464C3-7490-4E7D-B488-E9AFA751CC0F}"/>
    <cellStyle name="Comma 5 6 2 2 3 2" xfId="3921" xr:uid="{BCCE3A4A-9959-47AA-8AA3-AFC655B55D3C}"/>
    <cellStyle name="Comma 5 6 2 2 4" xfId="1687" xr:uid="{A3B1C129-39DD-48A5-A389-1811053192E4}"/>
    <cellStyle name="Comma 5 6 2 2 5" xfId="4405" xr:uid="{94648A87-8077-4DF7-8EDE-E85805D37989}"/>
    <cellStyle name="Comma 5 6 2 3" xfId="1690" xr:uid="{56F92A38-85D6-43B0-B481-7A41D75B32BA}"/>
    <cellStyle name="Comma 5 6 2 3 2" xfId="3076" xr:uid="{17EBD551-F87F-4649-9406-CE5F26F32331}"/>
    <cellStyle name="Comma 5 6 2 3 3" xfId="3612" xr:uid="{64490E9B-DA96-4E7C-BD6E-7411BCCF63E2}"/>
    <cellStyle name="Comma 5 6 2 3 4" xfId="4548" xr:uid="{0F1F8AA1-654F-4B07-A110-9AA2CEEF43B2}"/>
    <cellStyle name="Comma 5 6 2 4" xfId="1691" xr:uid="{AA1F2C93-C193-4FCF-AFF2-BC36D012694E}"/>
    <cellStyle name="Comma 5 6 2 4 2" xfId="3074" xr:uid="{C3D8BDCB-944B-44E2-9AE2-01AD910E4F47}"/>
    <cellStyle name="Comma 5 6 2 4 3" xfId="3727" xr:uid="{82FFCC4F-308E-4C69-A1A4-7E851EA7F746}"/>
    <cellStyle name="Comma 5 6 2 5" xfId="1686" xr:uid="{DC98F44E-94B9-4F94-8606-78C27726680D}"/>
    <cellStyle name="Comma 5 6 2 5 2" xfId="2692" xr:uid="{9AEFBFC2-C1E8-41CB-AFC8-1DD0A4301598}"/>
    <cellStyle name="Comma 5 6 2 5 3" xfId="3608" xr:uid="{A76942C1-54AE-47B5-B838-BAC5DF0978B5}"/>
    <cellStyle name="Comma 5 6 2 6" xfId="2314" xr:uid="{64FFCB64-C71E-428E-A84C-A1A8A506EBFA}"/>
    <cellStyle name="Comma 5 6 2 7" xfId="3964" xr:uid="{5ADD0313-3BA7-44C6-BC20-DC8F6D81ED6E}"/>
    <cellStyle name="Comma 5 6 3" xfId="899" xr:uid="{ECD96215-FB64-423F-AC94-EDA281B9E269}"/>
    <cellStyle name="Comma 5 6 3 2" xfId="1693" xr:uid="{0410D36F-0FB9-47DF-B1A7-BC02442769DA}"/>
    <cellStyle name="Comma 5 6 3 2 2" xfId="3077" xr:uid="{10765B32-5C41-4620-99AB-A50C0761D3AF}"/>
    <cellStyle name="Comma 5 6 3 2 3" xfId="3576" xr:uid="{5A045D25-33F4-4C47-B8D3-8C837826CDCC}"/>
    <cellStyle name="Comma 5 6 3 3" xfId="1694" xr:uid="{4306074D-B688-46F7-B0C3-0C3DD50748F6}"/>
    <cellStyle name="Comma 5 6 3 3 2" xfId="2709" xr:uid="{B82B3643-96AA-4F93-8CF8-F0A010F8EACE}"/>
    <cellStyle name="Comma 5 6 3 3 3" xfId="3578" xr:uid="{6C229279-CDBA-4FBC-99A9-36EFCC990848}"/>
    <cellStyle name="Comma 5 6 3 4" xfId="1692" xr:uid="{16D03D79-7D8D-43FA-9B79-012FB56FB81E}"/>
    <cellStyle name="Comma 5 6 3 4 2" xfId="4803" xr:uid="{DCE927FD-AF71-43DE-852D-A1A15F3B5BD1}"/>
    <cellStyle name="Comma 5 6 3 5" xfId="4270" xr:uid="{067A9067-D535-4AA9-B423-C05833FB03E9}"/>
    <cellStyle name="Comma 5 6 4" xfId="900" xr:uid="{14798DE8-1944-4DBD-A0E9-544E894D6CCD}"/>
    <cellStyle name="Comma 5 6 4 2" xfId="1696" xr:uid="{38C5E05F-51C3-4B6F-963D-9EE476FA1760}"/>
    <cellStyle name="Comma 5 6 4 3" xfId="1697" xr:uid="{B02E96D5-6195-440F-8A5C-9770122F8E75}"/>
    <cellStyle name="Comma 5 6 4 4" xfId="1695" xr:uid="{3A6F462F-AD4C-4B6E-979B-C77B31A54AE1}"/>
    <cellStyle name="Comma 5 6 4 5" xfId="4549" xr:uid="{A9914D6E-9F8F-4BD1-BC06-C9847E5F2A8D}"/>
    <cellStyle name="Comma 5 6 5" xfId="1698" xr:uid="{BCF0CF7B-99BD-4A90-BC5D-A6CC625C77AC}"/>
    <cellStyle name="Comma 5 6 5 2" xfId="2909" xr:uid="{111632FA-3C5E-4EBB-B4D0-F1AC54568DD9}"/>
    <cellStyle name="Comma 5 6 5 3" xfId="3579" xr:uid="{187CC0AF-F092-4504-A4ED-0AAE7D172756}"/>
    <cellStyle name="Comma 5 6 6" xfId="1699" xr:uid="{33693456-C367-48D4-B588-41AD5E66FC29}"/>
    <cellStyle name="Comma 5 6 6 2" xfId="2541" xr:uid="{DC1E223A-FCD6-4C08-B1FF-9204B51DC87F}"/>
    <cellStyle name="Comma 5 6 6 3" xfId="3581" xr:uid="{26C5A586-C9BD-4104-B2D5-0802C70530E3}"/>
    <cellStyle name="Comma 5 6 7" xfId="1685" xr:uid="{07D037B8-6958-4626-997B-9025692569A0}"/>
    <cellStyle name="Comma 5 6 7 2" xfId="2297" xr:uid="{2648CF97-43DE-4E20-8315-DD1550826FAF}"/>
    <cellStyle name="Comma 5 6 7 3" xfId="3720" xr:uid="{32D17718-4209-4983-B598-84723997D6F5}"/>
    <cellStyle name="Comma 5 6 8" xfId="4010" xr:uid="{653D0596-5D9A-4138-B593-996D2C500672}"/>
    <cellStyle name="Comma 5 7" xfId="334" xr:uid="{00000000-0005-0000-0000-00004D010000}"/>
    <cellStyle name="Comma 5 7 2" xfId="901" xr:uid="{C7167414-6D4C-4E10-B8DB-85043AD9311B}"/>
    <cellStyle name="Comma 5 7 2 2" xfId="902" xr:uid="{C54904CD-66C5-4183-BA58-0CEC2B01AA66}"/>
    <cellStyle name="Comma 5 7 2 2 2" xfId="1703" xr:uid="{AF502BBB-47D5-4F3C-8223-021BF362BD41}"/>
    <cellStyle name="Comma 5 7 2 2 3" xfId="1704" xr:uid="{3CB4CB90-0019-4508-8B78-4878768DF12E}"/>
    <cellStyle name="Comma 5 7 2 2 4" xfId="1702" xr:uid="{826F6608-3C4B-4B26-A9D7-943D107AE593}"/>
    <cellStyle name="Comma 5 7 2 3" xfId="1705" xr:uid="{F377A59B-ABEF-433B-B572-E51FD004F212}"/>
    <cellStyle name="Comma 5 7 2 3 2" xfId="2710" xr:uid="{77A00292-C36F-4E42-8DC0-A5288E1AC14B}"/>
    <cellStyle name="Comma 5 7 2 3 3" xfId="3580" xr:uid="{AF8A75FC-CBAD-4985-B4E5-7646527D88CD}"/>
    <cellStyle name="Comma 5 7 2 4" xfId="1706" xr:uid="{C8059F24-E8A5-4BAF-8245-58D7B01FD368}"/>
    <cellStyle name="Comma 5 7 2 4 2" xfId="4829" xr:uid="{EAF987D1-B808-484B-AB55-21A406C950FD}"/>
    <cellStyle name="Comma 5 7 2 5" xfId="1701" xr:uid="{7B543432-9289-4A25-A5C3-0AC049733CBB}"/>
    <cellStyle name="Comma 5 7 2 6" xfId="4271" xr:uid="{EA461C3E-CC90-4ED0-9F58-AAE3D9DB2D69}"/>
    <cellStyle name="Comma 5 7 3" xfId="903" xr:uid="{E211A599-9CE3-4724-BC5F-603564BADE85}"/>
    <cellStyle name="Comma 5 7 3 2" xfId="1708" xr:uid="{D4F11AE6-B009-4EFE-B87C-F440AC286B6B}"/>
    <cellStyle name="Comma 5 7 3 3" xfId="1709" xr:uid="{01339611-3722-484A-A5A8-D2959259FBDF}"/>
    <cellStyle name="Comma 5 7 3 4" xfId="1707" xr:uid="{CACDB08C-8C8A-4E01-A1FD-14D3DBF65D81}"/>
    <cellStyle name="Comma 5 7 3 5" xfId="4550" xr:uid="{D342F90A-5B9A-4BE3-A868-97EF4967E610}"/>
    <cellStyle name="Comma 5 7 4" xfId="904" xr:uid="{5BFE47D2-8B83-4925-8147-4FAB7A479791}"/>
    <cellStyle name="Comma 5 7 4 2" xfId="1711" xr:uid="{5B46D79D-CAB3-47EE-9CEE-9CED1F19BC74}"/>
    <cellStyle name="Comma 5 7 4 3" xfId="1712" xr:uid="{80304311-B549-4D4F-927C-D44947CCF836}"/>
    <cellStyle name="Comma 5 7 4 4" xfId="1710" xr:uid="{E97C2C3D-1D2E-4BE5-AB83-2EDD25B3F6C3}"/>
    <cellStyle name="Comma 5 7 5" xfId="1713" xr:uid="{A865AF18-3518-4F64-B32E-B0E02D842ACC}"/>
    <cellStyle name="Comma 5 7 5 2" xfId="2601" xr:uid="{828F7A5D-FDD5-4402-B901-A4FBFB100D76}"/>
    <cellStyle name="Comma 5 7 5 3" xfId="3746" xr:uid="{ABDEEE68-FC1E-41B3-8EF2-4F2D16709329}"/>
    <cellStyle name="Comma 5 7 6" xfId="1714" xr:uid="{29347992-B5AC-4F40-9C0F-5DE67B294A80}"/>
    <cellStyle name="Comma 5 7 6 2" xfId="2315" xr:uid="{CFE76E60-A9BC-4ED9-B7D9-C0C33A6BB034}"/>
    <cellStyle name="Comma 5 7 6 3" xfId="2109" xr:uid="{8B36644A-497C-440C-92F8-40E21E298CAA}"/>
    <cellStyle name="Comma 5 7 7" xfId="1700" xr:uid="{1427748E-EC8E-4092-AEE3-88199C95BE52}"/>
    <cellStyle name="Comma 5 7 8" xfId="4011" xr:uid="{DFFE0A59-54D1-485D-B812-0B7E346C73D3}"/>
    <cellStyle name="Comma 5 8" xfId="335" xr:uid="{00000000-0005-0000-0000-00004E010000}"/>
    <cellStyle name="Comma 5 8 2" xfId="905" xr:uid="{AA3E9891-5540-4F7B-91EB-C7A4E72B298C}"/>
    <cellStyle name="Comma 5 8 2 2" xfId="1717" xr:uid="{54A044AE-9AA7-48EA-ADC6-68B41882EA3C}"/>
    <cellStyle name="Comma 5 8 2 2 2" xfId="3078" xr:uid="{31181A29-A04F-43D2-ADC1-7B9B953DC492}"/>
    <cellStyle name="Comma 5 8 2 2 3" xfId="2118" xr:uid="{8CD5F8C8-F882-4C16-9726-11A2CEE7E410}"/>
    <cellStyle name="Comma 5 8 2 3" xfId="1718" xr:uid="{5030F3A1-FC22-4FA2-89DA-9730979165E3}"/>
    <cellStyle name="Comma 5 8 2 4" xfId="1716" xr:uid="{71895E77-05BB-4549-A00A-55D99E623AB3}"/>
    <cellStyle name="Comma 5 8 2 5" xfId="4272" xr:uid="{ACE6718F-571D-4CC9-92C9-8DA7D023AEFB}"/>
    <cellStyle name="Comma 5 8 3" xfId="906" xr:uid="{94DF53FA-592A-414C-8112-98FD656FCD76}"/>
    <cellStyle name="Comma 5 8 3 2" xfId="1720" xr:uid="{6096F169-0AFA-4F92-A9B8-19DB18820601}"/>
    <cellStyle name="Comma 5 8 3 3" xfId="1721" xr:uid="{84DEE639-1582-49E1-BE77-8D0550C154A1}"/>
    <cellStyle name="Comma 5 8 3 4" xfId="1719" xr:uid="{1BD67A1B-4B5E-45A7-8DE7-69D51F17C4EB}"/>
    <cellStyle name="Comma 5 8 4" xfId="1722" xr:uid="{1F987649-83A8-443A-A0E3-1BBAB1633370}"/>
    <cellStyle name="Comma 5 8 4 2" xfId="2711" xr:uid="{03EC7DD8-CD4C-43DF-B832-93C5DD1CB2BD}"/>
    <cellStyle name="Comma 5 8 4 3" xfId="3630" xr:uid="{725F1BE3-8C6B-4A27-912B-452A2F3D72C3}"/>
    <cellStyle name="Comma 5 8 5" xfId="1723" xr:uid="{0F36AB8A-A604-46DD-AF79-46E390676D54}"/>
    <cellStyle name="Comma 5 8 5 2" xfId="2316" xr:uid="{8298A84B-BE1D-4AA1-BA90-8CB02895EBCC}"/>
    <cellStyle name="Comma 5 8 5 3" xfId="2124" xr:uid="{D6181A09-B1FB-460B-A915-7BD7DAA0842B}"/>
    <cellStyle name="Comma 5 8 6" xfId="1715" xr:uid="{02654FB3-7A6F-4C3E-A64A-A91374166EE9}"/>
    <cellStyle name="Comma 5 8 7" xfId="4012" xr:uid="{B95D9610-D1D7-4D76-962D-6FC422993636}"/>
    <cellStyle name="Comma 5 9" xfId="336" xr:uid="{00000000-0005-0000-0000-00004F010000}"/>
    <cellStyle name="Comma 5 9 2" xfId="907" xr:uid="{BF274144-0318-4382-8013-0C3A36E0AF97}"/>
    <cellStyle name="Comma 5 9 2 2" xfId="1726" xr:uid="{15A5AD0E-A868-4AC0-90EB-533472795A72}"/>
    <cellStyle name="Comma 5 9 2 2 2" xfId="2910" xr:uid="{5CEE5FDF-C957-473A-9DED-975A00DF2200}"/>
    <cellStyle name="Comma 5 9 2 2 3" xfId="3726" xr:uid="{ABE6322B-F364-48FD-89E1-7328DDBC2FA0}"/>
    <cellStyle name="Comma 5 9 2 3" xfId="1727" xr:uid="{D8CB03EF-6970-4E89-94A1-3D73094F7C90}"/>
    <cellStyle name="Comma 5 9 2 4" xfId="1725" xr:uid="{F3CBAE1A-3799-4307-848A-C4434CA269A2}"/>
    <cellStyle name="Comma 5 9 3" xfId="908" xr:uid="{0F25DD7C-C578-4CF6-AFD5-ABB64A9DBA9B}"/>
    <cellStyle name="Comma 5 9 3 2" xfId="1729" xr:uid="{EC0E1E1A-98AB-4443-AB67-AD4F05CC2873}"/>
    <cellStyle name="Comma 5 9 3 3" xfId="1730" xr:uid="{948BC375-FBEC-4708-8A28-B10C99526B53}"/>
    <cellStyle name="Comma 5 9 3 4" xfId="1728" xr:uid="{336B57D0-8A27-46CA-848B-D9A3B0778CC7}"/>
    <cellStyle name="Comma 5 9 4" xfId="1731" xr:uid="{D0C87459-2CE4-47B5-B09D-21F73691BB1D}"/>
    <cellStyle name="Comma 5 9 4 2" xfId="2317" xr:uid="{91326E68-B447-40A8-AA95-318C6A3CD98E}"/>
    <cellStyle name="Comma 5 9 4 3" xfId="2102" xr:uid="{4BB2BBC4-4602-4750-9470-D839465B0429}"/>
    <cellStyle name="Comma 5 9 5" xfId="1732" xr:uid="{267C4623-250A-4931-9A5B-D6ED641FAA73}"/>
    <cellStyle name="Comma 5 9 6" xfId="1724" xr:uid="{65A80C51-E5D6-45A7-893E-524619F9CAA7}"/>
    <cellStyle name="Comma 5 9 7" xfId="4013" xr:uid="{7B51D821-A5E6-49AD-8F8E-381277664C46}"/>
    <cellStyle name="Comma 6" xfId="337" xr:uid="{00000000-0005-0000-0000-000050010000}"/>
    <cellStyle name="Comma 6 2" xfId="338" xr:uid="{00000000-0005-0000-0000-000051010000}"/>
    <cellStyle name="Comma 6 3" xfId="339" xr:uid="{00000000-0005-0000-0000-000052010000}"/>
    <cellStyle name="Comma 6 3 2" xfId="1734" xr:uid="{9C1A2C0E-C4EB-4109-AF93-3CC4E0204EF9}"/>
    <cellStyle name="Comma 6 3 3" xfId="1735" xr:uid="{7181E5C6-894B-44D8-954C-406433FB63DC}"/>
    <cellStyle name="Comma 6 3 4" xfId="1733" xr:uid="{A0BB13C2-C1E8-4DAF-8956-015112E29D35}"/>
    <cellStyle name="Comma 6 4" xfId="340" xr:uid="{00000000-0005-0000-0000-000053010000}"/>
    <cellStyle name="Comma 6 4 2" xfId="909" xr:uid="{06990ABD-B48D-4541-8A50-CDB9A859CF8B}"/>
    <cellStyle name="Comma 6 4 2 2" xfId="910" xr:uid="{5A556AC9-B075-47ED-AA46-41381346CF94}"/>
    <cellStyle name="Comma 6 4 2 2 2" xfId="1739" xr:uid="{956A2F01-4D08-4608-A40B-DB757E3EA584}"/>
    <cellStyle name="Comma 6 4 2 2 2 2" xfId="3080" xr:uid="{BF3A408E-D88E-43F8-9F79-4E5C00319F63}"/>
    <cellStyle name="Comma 6 4 2 2 2 3" xfId="3613" xr:uid="{4F84E64B-4923-4D8D-9B5B-2861BD02D9F7}"/>
    <cellStyle name="Comma 6 4 2 2 3" xfId="1740" xr:uid="{841D59DF-1056-4957-9C58-F6EFCA5693E7}"/>
    <cellStyle name="Comma 6 4 2 2 3 2" xfId="4794" xr:uid="{4E1F9BBA-F07A-44A8-98AB-8FD225948750}"/>
    <cellStyle name="Comma 6 4 2 2 4" xfId="1738" xr:uid="{66CDC482-3D1A-471A-AD6A-99945B90A28C}"/>
    <cellStyle name="Comma 6 4 2 2 5" xfId="4407" xr:uid="{0E590862-ABD9-45F1-97F2-B484C0697D88}"/>
    <cellStyle name="Comma 6 4 2 3" xfId="1741" xr:uid="{706A7ECD-4691-4371-8AD4-64422259CFAF}"/>
    <cellStyle name="Comma 6 4 2 3 2" xfId="3081" xr:uid="{08533DFD-5462-48A8-98BC-D7BAD346E6E3}"/>
    <cellStyle name="Comma 6 4 2 3 3" xfId="2119" xr:uid="{FDECA153-B2D8-4565-9B53-051132A07262}"/>
    <cellStyle name="Comma 6 4 2 3 4" xfId="4551" xr:uid="{1611D941-189E-4AD6-B207-3BD3CF55788C}"/>
    <cellStyle name="Comma 6 4 2 4" xfId="1742" xr:uid="{F9E6B27A-C07F-4BF1-8234-E78EADB6E77C}"/>
    <cellStyle name="Comma 6 4 2 4 2" xfId="3079" xr:uid="{52A6B2B3-A9C4-4D20-B934-92BB1B203A15}"/>
    <cellStyle name="Comma 6 4 2 4 3" xfId="3709" xr:uid="{2D375D66-584C-4D0A-B282-0C90ACB32429}"/>
    <cellStyle name="Comma 6 4 2 5" xfId="1737" xr:uid="{23C5A59A-1055-4029-AFE7-A432D1CC13FD}"/>
    <cellStyle name="Comma 6 4 2 5 2" xfId="2566" xr:uid="{46F20E9D-F275-470C-B970-C97F8DE07651}"/>
    <cellStyle name="Comma 6 4 2 5 3" xfId="3601" xr:uid="{0CFD6538-2610-4177-921A-A5FACF2CEFB2}"/>
    <cellStyle name="Comma 6 4 2 6" xfId="2318" xr:uid="{86F993F1-2263-443D-994D-B78295044DAB}"/>
    <cellStyle name="Comma 6 4 2 7" xfId="3966" xr:uid="{1DED1146-BF52-4078-8A2C-4309AD5515DE}"/>
    <cellStyle name="Comma 6 4 3" xfId="911" xr:uid="{5E0AB47B-EBF4-4AEA-92B3-CC21748F18D5}"/>
    <cellStyle name="Comma 6 4 3 2" xfId="1744" xr:uid="{6AEBEB04-8053-4476-903E-614342B08D4A}"/>
    <cellStyle name="Comma 6 4 3 2 2" xfId="3083" xr:uid="{BBBF5784-B39B-47FC-9450-8C2C57E11FD6}"/>
    <cellStyle name="Comma 6 4 3 2 3" xfId="2712" xr:uid="{04782CC7-762B-4303-ACC9-ACCA4351742E}"/>
    <cellStyle name="Comma 6 4 3 2 4" xfId="3687" xr:uid="{CADD26AC-B4CA-4EF9-A9C4-8C3FE6F36583}"/>
    <cellStyle name="Comma 6 4 3 2 5" xfId="4408" xr:uid="{0FF3889C-96C6-4C99-ACED-A541CA402C55}"/>
    <cellStyle name="Comma 6 4 3 3" xfId="1745" xr:uid="{225B6B06-1CF3-4623-81FF-051971A14F28}"/>
    <cellStyle name="Comma 6 4 3 3 2" xfId="3084" xr:uid="{7A8827AC-C52A-4E82-ABAA-E35376795C8C}"/>
    <cellStyle name="Comma 6 4 3 3 3" xfId="3650" xr:uid="{74629021-2B6F-490A-ACF1-452624CDEC53}"/>
    <cellStyle name="Comma 6 4 3 3 4" xfId="4552" xr:uid="{C3FE6418-C525-45CB-82A1-4099073DB7C8}"/>
    <cellStyle name="Comma 6 4 3 4" xfId="1743" xr:uid="{AA16C0D7-3C28-4A6B-808B-88D7FB1AFF87}"/>
    <cellStyle name="Comma 6 4 3 4 2" xfId="3082" xr:uid="{1A35B0FA-FA38-459B-85AC-C7386DF53B30}"/>
    <cellStyle name="Comma 6 4 3 4 3" xfId="3735" xr:uid="{42E76CF0-AEF2-48A9-961F-3B152A828391}"/>
    <cellStyle name="Comma 6 4 3 5" xfId="2669" xr:uid="{6DC0032E-558B-490D-A545-20805CDE4242}"/>
    <cellStyle name="Comma 6 4 3 6" xfId="4273" xr:uid="{E1CF6B3B-ECB6-4A66-88F6-147AA0608510}"/>
    <cellStyle name="Comma 6 4 4" xfId="912" xr:uid="{C7D5A29C-DCEF-44F5-B41F-BBD0F8333136}"/>
    <cellStyle name="Comma 6 4 4 2" xfId="1747" xr:uid="{88B4F47E-6C6C-4581-9AF8-7C0FD8F82231}"/>
    <cellStyle name="Comma 6 4 4 2 2" xfId="3085" xr:uid="{BEEB4251-B29D-4E66-A392-AB87837223FE}"/>
    <cellStyle name="Comma 6 4 4 2 3" xfId="3678" xr:uid="{2DF1C5A3-1B5B-49EC-907C-681688873C22}"/>
    <cellStyle name="Comma 6 4 4 3" xfId="1748" xr:uid="{85F5AD85-2B6B-4339-A3B4-D84EB56C648A}"/>
    <cellStyle name="Comma 6 4 4 3 2" xfId="4771" xr:uid="{88073C4A-D532-444E-BCA9-1386E5DD4341}"/>
    <cellStyle name="Comma 6 4 4 4" xfId="1746" xr:uid="{15A16BB6-B2E2-49D0-960D-681FBE030293}"/>
    <cellStyle name="Comma 6 4 4 5" xfId="4406" xr:uid="{9A0018FE-C9F7-4CA0-9928-D3D11665C4A2}"/>
    <cellStyle name="Comma 6 4 5" xfId="1749" xr:uid="{453C1944-0B61-421D-A461-59BDC0C3D641}"/>
    <cellStyle name="Comma 6 4 5 2" xfId="3086" xr:uid="{45D80820-879E-4CB7-B3C4-99CBE812755C}"/>
    <cellStyle name="Comma 6 4 5 3" xfId="3628" xr:uid="{5FF59574-43C1-4D76-B295-0C0930F23BA1}"/>
    <cellStyle name="Comma 6 4 5 4" xfId="4553" xr:uid="{C7C37D11-AD15-48C7-A8A8-8AFB3068169D}"/>
    <cellStyle name="Comma 6 4 6" xfId="1750" xr:uid="{5B4C6EE3-FBFE-48AF-93D9-E1C30A4905F4}"/>
    <cellStyle name="Comma 6 4 6 2" xfId="2911" xr:uid="{315F6DA1-ABA4-46EE-B93E-60F714527644}"/>
    <cellStyle name="Comma 6 4 6 3" xfId="3723" xr:uid="{1151CB33-AB27-44E3-9518-9ECC727526B8}"/>
    <cellStyle name="Comma 6 4 7" xfId="1736" xr:uid="{AD49D69B-3884-461B-B882-041622F63235}"/>
    <cellStyle name="Comma 6 4 7 2" xfId="2506" xr:uid="{471AB1A0-24E5-4D83-AAFD-0B0D9530EA28}"/>
    <cellStyle name="Comma 6 4 7 3" xfId="3673" xr:uid="{D8A1986B-64B3-4D8B-92D1-F02B1DD9E19D}"/>
    <cellStyle name="Comma 6 4 8" xfId="2260" xr:uid="{7E01C17A-286C-4364-A5BF-A8F0FCA21460}"/>
    <cellStyle name="Comma 6 4 9" xfId="4014" xr:uid="{9DCA6B5C-6856-4A46-A856-4D83A9074CFF}"/>
    <cellStyle name="Comma 6 5" xfId="1751" xr:uid="{C8C608EC-662A-49FA-BDA1-5D7293D1FBAB}"/>
    <cellStyle name="Comma 6 5 2" xfId="2713" xr:uid="{D0817B84-2D11-4A20-925F-5B5A55255C57}"/>
    <cellStyle name="Comma 6 5 2 2" xfId="3088" xr:uid="{0E83E199-FFDB-4BA1-B510-0328FAD92E64}"/>
    <cellStyle name="Comma 6 5 2 3" xfId="4409" xr:uid="{9AECD2F2-176A-443F-B95B-1216475A8186}"/>
    <cellStyle name="Comma 6 5 3" xfId="3089" xr:uid="{3947273F-448D-4BE0-B49C-EEA331B29642}"/>
    <cellStyle name="Comma 6 5 3 2" xfId="4554" xr:uid="{09E6D6E4-3E13-4894-B082-8FB820481E25}"/>
    <cellStyle name="Comma 6 5 4" xfId="3087" xr:uid="{0DCEBFB7-6913-4C1C-B9DC-8FA40AD51495}"/>
    <cellStyle name="Comma 6 5 5" xfId="2609" xr:uid="{0AC0A9EC-A3D0-4A24-ACB2-76A831CD4E27}"/>
    <cellStyle name="Comma 6 5 6" xfId="2097" xr:uid="{88EB1940-03C9-4DD4-A222-31F046479B16}"/>
    <cellStyle name="Comma 6 5 7" xfId="4383" xr:uid="{A186B97F-0124-4778-A808-3667DE55DB62}"/>
    <cellStyle name="Comma 6 6" xfId="2200" xr:uid="{28E5AA57-C65B-4ACA-A002-7B1E2FBDCB99}"/>
    <cellStyle name="Comma 7" xfId="341" xr:uid="{00000000-0005-0000-0000-000054010000}"/>
    <cellStyle name="Comma 7 10" xfId="913" xr:uid="{E9576453-B77F-42D9-A98E-88A78FC8D808}"/>
    <cellStyle name="Comma 7 10 2" xfId="1754" xr:uid="{D15BE735-7354-47AC-BD3B-621E4D28556A}"/>
    <cellStyle name="Comma 7 10 2 2" xfId="3090" xr:uid="{BA5DC313-FA4A-4F26-BA76-A89C22ED71A2}"/>
    <cellStyle name="Comma 7 10 2 3" xfId="3594" xr:uid="{3217E2D6-885F-4275-92CA-75C0C5DE1C89}"/>
    <cellStyle name="Comma 7 10 3" xfId="1755" xr:uid="{69AE359E-1D9B-419B-AF23-5DE83A762617}"/>
    <cellStyle name="Comma 7 10 4" xfId="1753" xr:uid="{69D6E8CE-03A5-4F03-8BDB-DB5557BEA19F}"/>
    <cellStyle name="Comma 7 10 5" xfId="4274" xr:uid="{05F699A5-8968-402E-96A8-0C4E81E68AF3}"/>
    <cellStyle name="Comma 7 11" xfId="914" xr:uid="{0E90B597-08C1-45B6-927A-BBD761000248}"/>
    <cellStyle name="Comma 7 11 2" xfId="1757" xr:uid="{308EB62C-3AFC-40FF-8CEA-FE744B316939}"/>
    <cellStyle name="Comma 7 11 3" xfId="1758" xr:uid="{E1CE3854-56EA-403B-A105-FCDDDAE4BA36}"/>
    <cellStyle name="Comma 7 11 4" xfId="1756" xr:uid="{50CC2D5E-78D5-4C4E-8503-338D42D4539F}"/>
    <cellStyle name="Comma 7 12" xfId="1759" xr:uid="{393EFBF3-18CD-418E-B7C5-F63325592F27}"/>
    <cellStyle name="Comma 7 12 2" xfId="2472" xr:uid="{86856BDC-40DB-4F8C-8DEB-C5DA7DCBF109}"/>
    <cellStyle name="Comma 7 12 3" xfId="3635" xr:uid="{C0F6004A-7AAB-4F98-9FF3-21CF481ABC19}"/>
    <cellStyle name="Comma 7 13" xfId="1760" xr:uid="{6B394016-4DC4-4807-8643-10152E40D5AC}"/>
    <cellStyle name="Comma 7 13 2" xfId="2202" xr:uid="{5C3A8EF0-ACF5-47BE-83A5-09F4ABC9FF15}"/>
    <cellStyle name="Comma 7 13 3" xfId="3652" xr:uid="{3A7279C7-D244-492A-AB13-53FC9BA8B2DE}"/>
    <cellStyle name="Comma 7 14" xfId="1752" xr:uid="{24018C40-3A45-4F48-97A9-8F8B9B22E386}"/>
    <cellStyle name="Comma 7 15" xfId="4015" xr:uid="{041191BE-4ED6-40F3-823A-FD7A76DD6B2E}"/>
    <cellStyle name="Comma 7 2" xfId="342" xr:uid="{00000000-0005-0000-0000-000055010000}"/>
    <cellStyle name="Comma 7 2 2" xfId="343" xr:uid="{00000000-0005-0000-0000-000056010000}"/>
    <cellStyle name="Comma 7 2 2 2" xfId="915" xr:uid="{792C360B-149D-4961-BA07-43A8C116508A}"/>
    <cellStyle name="Comma 7 2 2 2 2" xfId="1764" xr:uid="{930C060D-A789-4DD4-8C2C-2C7F48EF934C}"/>
    <cellStyle name="Comma 7 2 2 2 2 2" xfId="3092" xr:uid="{52792323-6D8D-4B8E-8832-012D9683AAD3}"/>
    <cellStyle name="Comma 7 2 2 2 2 3" xfId="2717" xr:uid="{5B0E5BC3-904B-432A-AA1B-9BD5869A0B6B}"/>
    <cellStyle name="Comma 7 2 2 2 2 4" xfId="3712" xr:uid="{D8489D9A-C1C8-46F6-8903-BDAC170D2063}"/>
    <cellStyle name="Comma 7 2 2 2 2 5" xfId="4410" xr:uid="{74690F76-9437-49DA-BE64-1A0C85485636}"/>
    <cellStyle name="Comma 7 2 2 2 3" xfId="1765" xr:uid="{3A0FD734-0EE3-4D65-B9A0-3BB2D72CE09C}"/>
    <cellStyle name="Comma 7 2 2 2 3 2" xfId="3093" xr:uid="{5D3826EF-C24F-4473-8245-9C2A20C72CFF}"/>
    <cellStyle name="Comma 7 2 2 2 3 3" xfId="3686" xr:uid="{F1FC115A-B683-4C6A-8DC8-29BDAA8C32F4}"/>
    <cellStyle name="Comma 7 2 2 2 3 4" xfId="4555" xr:uid="{3F91E747-5BC6-4A42-8131-5F8D6420298C}"/>
    <cellStyle name="Comma 7 2 2 2 4" xfId="1763" xr:uid="{F481A9FE-CA40-4856-953F-C9E67D05CF4B}"/>
    <cellStyle name="Comma 7 2 2 2 4 2" xfId="3091" xr:uid="{D51A2625-8949-4175-844D-EFACF05C8A50}"/>
    <cellStyle name="Comma 7 2 2 2 4 3" xfId="3745" xr:uid="{08061BFC-341E-4139-8823-71F8E709AA98}"/>
    <cellStyle name="Comma 7 2 2 2 5" xfId="2686" xr:uid="{35F6DF19-8920-42BF-AFD5-AAB725F16378}"/>
    <cellStyle name="Comma 7 2 2 2 6" xfId="2321" xr:uid="{AFAC5250-CDF8-4CC2-A2B1-A1981466A5AE}"/>
    <cellStyle name="Comma 7 2 2 2 7" xfId="3969" xr:uid="{59D92552-9902-41DD-97E3-2D5227508A95}"/>
    <cellStyle name="Comma 7 2 2 3" xfId="916" xr:uid="{BCC7CD52-ADC4-484C-9F03-A6A1DB73475F}"/>
    <cellStyle name="Comma 7 2 2 3 2" xfId="1767" xr:uid="{7313EC4D-8A23-4E39-90EE-9F8F3417EFE5}"/>
    <cellStyle name="Comma 7 2 2 3 2 2" xfId="3094" xr:uid="{2543A87E-7028-45F5-BAFF-A7E702B57F3B}"/>
    <cellStyle name="Comma 7 2 2 3 2 3" xfId="3699" xr:uid="{90E51D46-E258-4531-8AA8-F1DE0BF9E17D}"/>
    <cellStyle name="Comma 7 2 2 3 3" xfId="1768" xr:uid="{6FBA8388-0AB6-409D-A886-831C2192DD70}"/>
    <cellStyle name="Comma 7 2 2 3 3 2" xfId="2716" xr:uid="{69C9E5B4-D80F-440E-932F-F6DDDCF87B7A}"/>
    <cellStyle name="Comma 7 2 2 3 3 3" xfId="3647" xr:uid="{5A81DA2A-657C-4666-9291-7C6E2D0015FC}"/>
    <cellStyle name="Comma 7 2 2 3 4" xfId="1766" xr:uid="{3EF606CD-BEDA-4176-A8FB-6566C18CC62D}"/>
    <cellStyle name="Comma 7 2 2 3 4 2" xfId="4801" xr:uid="{508AB67E-065F-44C8-98AD-A415D79DE3EB}"/>
    <cellStyle name="Comma 7 2 2 3 5" xfId="4276" xr:uid="{0D4B2F91-2477-4160-802F-2C055F4B3481}"/>
    <cellStyle name="Comma 7 2 2 4" xfId="1769" xr:uid="{C4F08FA0-349F-481A-9F4B-1917B8C0A559}"/>
    <cellStyle name="Comma 7 2 2 4 2" xfId="3095" xr:uid="{BEA6BD32-B221-4DBE-B6D5-0D950AB1F419}"/>
    <cellStyle name="Comma 7 2 2 4 3" xfId="3718" xr:uid="{B3326995-B315-44F1-B78D-0FA979F15BC1}"/>
    <cellStyle name="Comma 7 2 2 4 4" xfId="4556" xr:uid="{77890EF9-833D-49FC-B3DA-DD1594856B0D}"/>
    <cellStyle name="Comma 7 2 2 5" xfId="1770" xr:uid="{30BBD3B3-98BF-4CC8-A928-28A91BC0B2B1}"/>
    <cellStyle name="Comma 7 2 2 5 2" xfId="2913" xr:uid="{12C3C40B-C52A-4348-9BBB-37D51591C787}"/>
    <cellStyle name="Comma 7 2 2 5 3" xfId="3702" xr:uid="{9B665AF1-6ADC-4A6A-B512-67E6E949B521}"/>
    <cellStyle name="Comma 7 2 2 6" xfId="1762" xr:uid="{4220B552-0BF3-47EB-AEB9-C177560FAB63}"/>
    <cellStyle name="Comma 7 2 2 6 2" xfId="2591" xr:uid="{081A5E7E-827C-4BA7-AAC5-2300B24CB813}"/>
    <cellStyle name="Comma 7 2 2 6 3" xfId="2098" xr:uid="{1F75E9A5-E789-4199-B9F1-829768EC4C18}"/>
    <cellStyle name="Comma 7 2 2 7" xfId="2285" xr:uid="{7B86D387-55C0-442E-8631-89B3E2F68476}"/>
    <cellStyle name="Comma 7 2 2 8" xfId="4017" xr:uid="{CD64F5F8-2361-4140-A348-276EDBECF81C}"/>
    <cellStyle name="Comma 7 2 3" xfId="917" xr:uid="{FD59B397-0352-403E-8009-F982716A7BFD}"/>
    <cellStyle name="Comma 7 2 3 2" xfId="1772" xr:uid="{3FBEEC74-0F14-4229-ADA5-FE06BCE82D4E}"/>
    <cellStyle name="Comma 7 2 3 2 2" xfId="3097" xr:uid="{B010D43C-A679-4618-B5B1-A304166DFDA7}"/>
    <cellStyle name="Comma 7 2 3 2 3" xfId="2718" xr:uid="{710466DF-149E-4E31-9285-88B3FFEE1475}"/>
    <cellStyle name="Comma 7 2 3 2 4" xfId="3610" xr:uid="{5ECA1E00-FAF4-43D4-BA76-EC2A978DE7E7}"/>
    <cellStyle name="Comma 7 2 3 2 5" xfId="4411" xr:uid="{3094BFC3-D1CB-4583-A0C9-0322A6F088B0}"/>
    <cellStyle name="Comma 7 2 3 3" xfId="1773" xr:uid="{2F0BEC7D-E9F8-42F9-8B84-46F7D1C3AAC7}"/>
    <cellStyle name="Comma 7 2 3 3 2" xfId="3098" xr:uid="{F92F92E3-866C-4B2D-89C5-74599D0794BC}"/>
    <cellStyle name="Comma 7 2 3 3 3" xfId="3603" xr:uid="{71DB5227-1E69-4279-A2FD-D7210BCF2872}"/>
    <cellStyle name="Comma 7 2 3 3 4" xfId="4557" xr:uid="{BEEF434E-69DD-4591-A206-0F1091CC7E33}"/>
    <cellStyle name="Comma 7 2 3 4" xfId="1771" xr:uid="{1E9DE69C-32B0-4CD3-849B-0DD14CF1F362}"/>
    <cellStyle name="Comma 7 2 3 4 2" xfId="3096" xr:uid="{07B24688-0443-424B-AD0C-60BCE891EE54}"/>
    <cellStyle name="Comma 7 2 3 4 3" xfId="3639" xr:uid="{EBDC893D-6137-4936-A39A-BC60FC6C8C10}"/>
    <cellStyle name="Comma 7 2 3 5" xfId="2634" xr:uid="{8B056523-1DEF-4D2A-8CB3-7E18D4D2E3D9}"/>
    <cellStyle name="Comma 7 2 3 6" xfId="2320" xr:uid="{199BBE4F-0308-41A9-8607-7AB2059433ED}"/>
    <cellStyle name="Comma 7 2 3 7" xfId="3968" xr:uid="{8FFFCDE2-C1F9-4312-872E-6BC926D8B056}"/>
    <cellStyle name="Comma 7 2 4" xfId="918" xr:uid="{2692BFE2-5008-473C-97CB-687A81430EF1}"/>
    <cellStyle name="Comma 7 2 4 2" xfId="1775" xr:uid="{6DDE854E-0E53-4388-98DA-FE9FB8958F43}"/>
    <cellStyle name="Comma 7 2 4 2 2" xfId="3099" xr:uid="{A20DAF96-1FE6-44BD-B6FE-5F233C3589EE}"/>
    <cellStyle name="Comma 7 2 4 2 3" xfId="3616" xr:uid="{F925CC4C-AD76-489E-9005-061E4B4AF054}"/>
    <cellStyle name="Comma 7 2 4 3" xfId="1776" xr:uid="{EF61EADE-0128-4259-B21D-C0192185ACF7}"/>
    <cellStyle name="Comma 7 2 4 3 2" xfId="2715" xr:uid="{70ADF5CC-23BA-4F27-8DF5-95941570A40E}"/>
    <cellStyle name="Comma 7 2 4 3 3" xfId="3728" xr:uid="{BDB5C08A-A951-4BE3-97CF-76166295E7B0}"/>
    <cellStyle name="Comma 7 2 4 4" xfId="1774" xr:uid="{0EE99414-F9B3-42EC-89AE-C33C0ED92B6B}"/>
    <cellStyle name="Comma 7 2 4 4 2" xfId="4824" xr:uid="{3FE1CBBE-4CD5-4B72-9273-29A08258D077}"/>
    <cellStyle name="Comma 7 2 4 5" xfId="4275" xr:uid="{F310202E-FB2B-45F8-B5C4-B140D1A43340}"/>
    <cellStyle name="Comma 7 2 5" xfId="919" xr:uid="{C60E87D8-4138-4039-A616-B5C06D7FE7DB}"/>
    <cellStyle name="Comma 7 2 5 2" xfId="1778" xr:uid="{D91E38D7-0F87-470D-8ADA-1378CA6394BA}"/>
    <cellStyle name="Comma 7 2 5 3" xfId="1779" xr:uid="{792FCEAD-1D6F-4BB2-B34D-A1FFE0F71EA8}"/>
    <cellStyle name="Comma 7 2 5 4" xfId="1777" xr:uid="{8A7D6FB8-67DB-42E4-BADB-82C4B5B13675}"/>
    <cellStyle name="Comma 7 2 5 5" xfId="4558" xr:uid="{1E36CE73-F37B-4F74-AE5C-A5C1DBC5DB25}"/>
    <cellStyle name="Comma 7 2 6" xfId="1780" xr:uid="{A4F7D897-C889-401A-A2EB-5072D5DBAC3A}"/>
    <cellStyle name="Comma 7 2 6 2" xfId="2912" xr:uid="{D2DCA37F-5843-40FA-99AE-984D7113EE6E}"/>
    <cellStyle name="Comma 7 2 6 3" xfId="3722" xr:uid="{1773A2D4-0915-48BB-BD80-B6FF17E62170}"/>
    <cellStyle name="Comma 7 2 7" xfId="1781" xr:uid="{0158C8AB-230E-40EE-BB48-FD7A87034EF7}"/>
    <cellStyle name="Comma 7 2 7 2" xfId="2531" xr:uid="{71031D20-BB8B-4DB1-9E9F-2D4DB0E7584F}"/>
    <cellStyle name="Comma 7 2 7 3" xfId="3658" xr:uid="{A52F4292-7A1D-4695-A41C-49126A31E4C0}"/>
    <cellStyle name="Comma 7 2 8" xfId="1761" xr:uid="{FAEEC175-954D-4D44-AF31-815E9426E5E5}"/>
    <cellStyle name="Comma 7 2 8 2" xfId="2225" xr:uid="{BDAE2BEB-83D8-42D1-9FDE-BAE5B94AE664}"/>
    <cellStyle name="Comma 7 2 8 3" xfId="3688" xr:uid="{FF069DAC-4019-450A-9B54-D8D4683460F2}"/>
    <cellStyle name="Comma 7 2 9" xfId="4016" xr:uid="{562BE459-CD65-438A-AB76-650E79CBF61D}"/>
    <cellStyle name="Comma 7 3" xfId="344" xr:uid="{00000000-0005-0000-0000-000057010000}"/>
    <cellStyle name="Comma 7 3 2" xfId="920" xr:uid="{78D3D32F-5172-4D4F-BA58-A45670BAC85D}"/>
    <cellStyle name="Comma 7 3 2 2" xfId="921" xr:uid="{73B7CA2F-3285-41E4-8F79-9435400C293D}"/>
    <cellStyle name="Comma 7 3 2 2 2" xfId="1785" xr:uid="{296FD0CC-E0CB-4971-BBDB-EF822DFF778E}"/>
    <cellStyle name="Comma 7 3 2 2 2 2" xfId="3101" xr:uid="{AF3D31B3-E375-4DFE-9848-5A4898BC236D}"/>
    <cellStyle name="Comma 7 3 2 2 2 3" xfId="3715" xr:uid="{05360709-51BC-46E7-B6FE-7BD0D0EF93FE}"/>
    <cellStyle name="Comma 7 3 2 2 3" xfId="1786" xr:uid="{58A02392-4860-416B-BED2-27E1B966579E}"/>
    <cellStyle name="Comma 7 3 2 2 3 2" xfId="4778" xr:uid="{A0F8236F-B754-4399-96AE-2BA707B56AC8}"/>
    <cellStyle name="Comma 7 3 2 2 4" xfId="1784" xr:uid="{A5ECD096-8824-425F-B558-6ABFDFB0DE88}"/>
    <cellStyle name="Comma 7 3 2 2 5" xfId="4413" xr:uid="{88A02F91-A025-4FCC-9430-EB8074938397}"/>
    <cellStyle name="Comma 7 3 2 3" xfId="1787" xr:uid="{900A8B57-5DA2-4C2C-805C-C2F25967957A}"/>
    <cellStyle name="Comma 7 3 2 3 2" xfId="3102" xr:uid="{6F8D8388-E692-4689-AE1E-AECBD76F108E}"/>
    <cellStyle name="Comma 7 3 2 3 3" xfId="3691" xr:uid="{DCB6D7FF-9269-4EDC-B73B-8F9033706CD8}"/>
    <cellStyle name="Comma 7 3 2 3 4" xfId="4559" xr:uid="{528C943A-701E-4230-981C-73A58556E98B}"/>
    <cellStyle name="Comma 7 3 2 4" xfId="1788" xr:uid="{A00B4D85-9DC8-4CF4-92CB-6C2DE25B818F}"/>
    <cellStyle name="Comma 7 3 2 4 2" xfId="3100" xr:uid="{C80242B8-3406-4593-8318-81E242AFBA67}"/>
    <cellStyle name="Comma 7 3 2 4 3" xfId="3684" xr:uid="{B1E1ED6D-B3B4-4212-BC58-974E4D78FF91}"/>
    <cellStyle name="Comma 7 3 2 5" xfId="1783" xr:uid="{5FD57DC4-03B6-4E9E-87E9-B2A946A8644B}"/>
    <cellStyle name="Comma 7 3 2 5 2" xfId="2568" xr:uid="{DF66D0C3-B75F-49D2-855A-28E3BEF01DDB}"/>
    <cellStyle name="Comma 7 3 2 5 3" xfId="3643" xr:uid="{8A9A1955-2751-4B4C-9F9B-76A4940DAD2A}"/>
    <cellStyle name="Comma 7 3 2 6" xfId="2322" xr:uid="{DD47F0D4-A2DF-4D97-96DA-597EFFB3E51C}"/>
    <cellStyle name="Comma 7 3 2 7" xfId="3970" xr:uid="{23DDAA75-4507-462A-9D31-8182A32CD5BA}"/>
    <cellStyle name="Comma 7 3 3" xfId="922" xr:uid="{526BFBF0-3B90-496D-A804-D39EEF1A97E1}"/>
    <cellStyle name="Comma 7 3 3 2" xfId="1790" xr:uid="{0FB7C0B2-F169-4383-B61A-FF081A02E2EA}"/>
    <cellStyle name="Comma 7 3 3 2 2" xfId="3104" xr:uid="{5DBC2959-F823-4658-94A7-8ABDAC6DE03E}"/>
    <cellStyle name="Comma 7 3 3 2 3" xfId="2719" xr:uid="{C9E5841A-6F12-42C7-90D1-B3CC49DE451A}"/>
    <cellStyle name="Comma 7 3 3 2 4" xfId="2108" xr:uid="{2431BCBF-0B73-4B9D-AAA6-517A40F44BE3}"/>
    <cellStyle name="Comma 7 3 3 2 5" xfId="4414" xr:uid="{614E20BE-2201-47E7-B379-5D2D87AD2171}"/>
    <cellStyle name="Comma 7 3 3 3" xfId="1791" xr:uid="{3B6CC996-23A5-4E3C-8009-DEC4D87BA95A}"/>
    <cellStyle name="Comma 7 3 3 3 2" xfId="3105" xr:uid="{E2BDC402-C8C2-4A3D-93C1-06834E38B126}"/>
    <cellStyle name="Comma 7 3 3 3 3" xfId="3698" xr:uid="{E219A4E8-D5C7-4377-808D-CC8DAE5273E0}"/>
    <cellStyle name="Comma 7 3 3 3 4" xfId="4560" xr:uid="{EFFAAEE2-9F9C-4785-83D6-75752B8760BA}"/>
    <cellStyle name="Comma 7 3 3 4" xfId="1789" xr:uid="{04B777B8-0141-4A7B-A891-98633019FC3E}"/>
    <cellStyle name="Comma 7 3 3 4 2" xfId="3103" xr:uid="{237C9EFE-7A09-4A9F-93FB-B2B286FF4B4E}"/>
    <cellStyle name="Comma 7 3 3 4 3" xfId="3611" xr:uid="{748331B0-0A14-4124-9F6D-5A0FE0DA2B2B}"/>
    <cellStyle name="Comma 7 3 3 5" xfId="2671" xr:uid="{D6BDD5F2-7B85-4691-8F60-9F661789A0E1}"/>
    <cellStyle name="Comma 7 3 3 6" xfId="4277" xr:uid="{46AD5692-03A6-4CAB-91C5-EC673E338FA4}"/>
    <cellStyle name="Comma 7 3 4" xfId="923" xr:uid="{22AAA8C9-43FB-4B7B-999B-AB58896103CC}"/>
    <cellStyle name="Comma 7 3 4 2" xfId="1793" xr:uid="{1DCC4641-C9CE-4971-B88E-535D9051105E}"/>
    <cellStyle name="Comma 7 3 4 2 2" xfId="3106" xr:uid="{FDCB42AE-8413-453F-9F5F-AA690BFDCDC4}"/>
    <cellStyle name="Comma 7 3 4 2 3" xfId="3605" xr:uid="{2AF167AE-DD19-4144-97D4-ABED55775E60}"/>
    <cellStyle name="Comma 7 3 4 3" xfId="1794" xr:uid="{6143CFC7-EBDA-4C58-AAA7-E8D2D7B2894D}"/>
    <cellStyle name="Comma 7 3 4 3 2" xfId="3962" xr:uid="{4EBD63F8-84D7-42A4-A798-5678D9551BB3}"/>
    <cellStyle name="Comma 7 3 4 4" xfId="1792" xr:uid="{18D5D123-798D-45AD-9093-AD8EF2EB9864}"/>
    <cellStyle name="Comma 7 3 4 5" xfId="4412" xr:uid="{670677B4-35B7-4427-8D94-F6164284BB25}"/>
    <cellStyle name="Comma 7 3 5" xfId="1795" xr:uid="{D9858C75-E174-4C69-87CE-427341EC3D96}"/>
    <cellStyle name="Comma 7 3 5 2" xfId="3107" xr:uid="{CFD87FB6-3B54-4CCE-9E2A-FD2AA320F26C}"/>
    <cellStyle name="Comma 7 3 5 3" xfId="3716" xr:uid="{594B86F1-570D-4C98-AF54-FD70D6BD2C41}"/>
    <cellStyle name="Comma 7 3 5 4" xfId="4561" xr:uid="{3C7EEF04-1EA0-46E0-8C8C-1D3BE6DDECCF}"/>
    <cellStyle name="Comma 7 3 6" xfId="1796" xr:uid="{77B197DA-8E9E-4533-BF27-B919D02CC132}"/>
    <cellStyle name="Comma 7 3 6 2" xfId="2914" xr:uid="{1DB5F84F-5437-4CFC-84EE-74320C34BBCD}"/>
    <cellStyle name="Comma 7 3 6 3" xfId="3622" xr:uid="{F4414853-3D65-4311-9629-690745913DC0}"/>
    <cellStyle name="Comma 7 3 7" xfId="1782" xr:uid="{D7E25016-F421-4D30-84FE-9B0015B5932A}"/>
    <cellStyle name="Comma 7 3 7 2" xfId="2508" xr:uid="{973B8A85-B320-4E81-97D2-A15468CEA37F}"/>
    <cellStyle name="Comma 7 3 7 3" xfId="3707" xr:uid="{384F57DE-089C-444E-9E3B-C6DE79538D0A}"/>
    <cellStyle name="Comma 7 3 8" xfId="2262" xr:uid="{BBECD518-4477-4C12-AAEC-BFC1F3F30332}"/>
    <cellStyle name="Comma 7 3 9" xfId="4018" xr:uid="{AA100FDD-509A-448E-A6CC-4A0226571B4C}"/>
    <cellStyle name="Comma 7 4" xfId="345" xr:uid="{00000000-0005-0000-0000-000058010000}"/>
    <cellStyle name="Comma 7 4 2" xfId="924" xr:uid="{AB40A8C5-DA7C-4B5A-8F29-27571794A8E6}"/>
    <cellStyle name="Comma 7 4 2 2" xfId="925" xr:uid="{A5C88C44-6DA6-4F40-8118-1425BAE15786}"/>
    <cellStyle name="Comma 7 4 2 2 2" xfId="1800" xr:uid="{56734C9A-F279-40D1-8231-B4EAF5387B5B}"/>
    <cellStyle name="Comma 7 4 2 2 2 2" xfId="3109" xr:uid="{B6A0F03F-B560-49F0-AE3C-9E2019CB3300}"/>
    <cellStyle name="Comma 7 4 2 2 2 3" xfId="2112" xr:uid="{95009894-5860-49CA-BD5C-92FDA91F3BF8}"/>
    <cellStyle name="Comma 7 4 2 2 3" xfId="1801" xr:uid="{67BBBA74-47E4-44DC-90A5-325195161546}"/>
    <cellStyle name="Comma 7 4 2 2 3 2" xfId="4800" xr:uid="{503853FA-28A1-4C7A-A76E-3BB53FEDE8D7}"/>
    <cellStyle name="Comma 7 4 2 2 4" xfId="1799" xr:uid="{1DCAC432-773A-4CF3-9E9C-27F47FAC0B6A}"/>
    <cellStyle name="Comma 7 4 2 2 5" xfId="4415" xr:uid="{57CFD23D-3A3E-4672-BD5F-D5AA0EF7B619}"/>
    <cellStyle name="Comma 7 4 2 3" xfId="1802" xr:uid="{81E5B9FC-F722-4E51-AC13-AEAA8ABA3E2D}"/>
    <cellStyle name="Comma 7 4 2 3 2" xfId="3110" xr:uid="{300E5460-C749-449A-BCEC-E113758270C1}"/>
    <cellStyle name="Comma 7 4 2 3 3" xfId="3653" xr:uid="{A07EC2F9-A98E-40B7-85D3-37C3C944FE39}"/>
    <cellStyle name="Comma 7 4 2 3 4" xfId="4562" xr:uid="{730964E4-9001-4683-AC94-AE18549DF710}"/>
    <cellStyle name="Comma 7 4 2 4" xfId="1803" xr:uid="{935702EF-18C1-4936-979B-035BC882D868}"/>
    <cellStyle name="Comma 7 4 2 4 2" xfId="3108" xr:uid="{73101361-C18A-4249-8BEF-754A120144E1}"/>
    <cellStyle name="Comma 7 4 2 4 3" xfId="3676" xr:uid="{580D3C7B-3EED-41A6-AFC1-E81009DB5F8D}"/>
    <cellStyle name="Comma 7 4 2 5" xfId="1798" xr:uid="{58D8359F-E0F3-4DB5-9268-8D498268D9B4}"/>
    <cellStyle name="Comma 7 4 2 5 2" xfId="2651" xr:uid="{ADF0B090-7E81-4A59-8AEC-0A7C5AF8F3B0}"/>
    <cellStyle name="Comma 7 4 2 5 3" xfId="3711" xr:uid="{39074841-49C8-405E-A96C-52B2CF52C07D}"/>
    <cellStyle name="Comma 7 4 2 6" xfId="2323" xr:uid="{B95C4C9F-B41D-4170-811D-27F16FE88CC1}"/>
    <cellStyle name="Comma 7 4 2 7" xfId="3971" xr:uid="{7CBB5D6E-3B4C-4263-AD57-8667FE156977}"/>
    <cellStyle name="Comma 7 4 3" xfId="926" xr:uid="{E4B4CA50-9F14-4EF7-AE7F-580D1BB755E1}"/>
    <cellStyle name="Comma 7 4 3 2" xfId="1805" xr:uid="{3EE679C3-C8D6-4324-B399-3988C2AF83AB}"/>
    <cellStyle name="Comma 7 4 3 2 2" xfId="3111" xr:uid="{B6D73E1C-2D73-442E-8975-C05F819D3C28}"/>
    <cellStyle name="Comma 7 4 3 2 3" xfId="3704" xr:uid="{FF9865BB-43A7-4C81-A196-02988594641F}"/>
    <cellStyle name="Comma 7 4 3 3" xfId="1806" xr:uid="{CFA3BF2A-2C3F-450F-B5A8-02D9AD7BC03C}"/>
    <cellStyle name="Comma 7 4 3 3 2" xfId="2720" xr:uid="{41417DAF-EFFC-4067-96B7-31860BBA4988}"/>
    <cellStyle name="Comma 7 4 3 3 3" xfId="3655" xr:uid="{CC410426-DA36-44F7-A14C-7AE86CD11E8C}"/>
    <cellStyle name="Comma 7 4 3 4" xfId="1804" xr:uid="{00A8625D-9AFC-4D14-ADD6-1C475C6983A5}"/>
    <cellStyle name="Comma 7 4 3 4 2" xfId="3963" xr:uid="{A053C778-A093-4D48-AB26-6EA9AB2FB13F}"/>
    <cellStyle name="Comma 7 4 3 5" xfId="4278" xr:uid="{C37E4A2C-E212-4A0D-94CD-9E0575ECEF2B}"/>
    <cellStyle name="Comma 7 4 4" xfId="927" xr:uid="{7597151E-9972-409A-9CE1-A6E1056A9079}"/>
    <cellStyle name="Comma 7 4 4 2" xfId="1808" xr:uid="{915955BF-092C-4485-B00E-1D48C63EA1F5}"/>
    <cellStyle name="Comma 7 4 4 3" xfId="1809" xr:uid="{BC3B720B-97FF-4E07-BB2D-24F9424FF63D}"/>
    <cellStyle name="Comma 7 4 4 4" xfId="1807" xr:uid="{16C688A5-72E2-4EA0-BB79-266A5F409C7A}"/>
    <cellStyle name="Comma 7 4 4 5" xfId="4563" xr:uid="{09D8F5D5-9182-4776-B8B8-2EFAF717C36C}"/>
    <cellStyle name="Comma 7 4 5" xfId="1810" xr:uid="{15FC6880-4BF9-4CF0-A235-26AED81BDCEF}"/>
    <cellStyle name="Comma 7 4 5 2" xfId="2915" xr:uid="{54EDDCAA-F768-4036-9957-59A73FAB3E6C}"/>
    <cellStyle name="Comma 7 4 5 3" xfId="3595" xr:uid="{9C7247E7-3AAF-48CB-8CFA-BBE8E519D5EA}"/>
    <cellStyle name="Comma 7 4 6" xfId="1811" xr:uid="{522C0BCD-CAC2-433C-B26E-9F6FCE41C2CF}"/>
    <cellStyle name="Comma 7 4 6 2" xfId="2488" xr:uid="{61BC3677-FCFB-432B-9D82-30094EA33FFB}"/>
    <cellStyle name="Comma 7 4 6 3" xfId="3636" xr:uid="{D7CC907B-B797-49C8-87BE-FED00C8ED808}"/>
    <cellStyle name="Comma 7 4 7" xfId="1797" xr:uid="{184CB0DF-30F2-4C87-9B2E-9F3057CDBB71}"/>
    <cellStyle name="Comma 7 4 7 2" xfId="2242" xr:uid="{7A076279-364A-4F05-9562-C1237AF61E61}"/>
    <cellStyle name="Comma 7 4 7 3" xfId="3624" xr:uid="{080D2D32-494C-425D-91DB-B142281D7990}"/>
    <cellStyle name="Comma 7 4 8" xfId="4019" xr:uid="{95823D3C-9C4B-4D91-B715-CE8DB23CB35A}"/>
    <cellStyle name="Comma 7 5" xfId="346" xr:uid="{00000000-0005-0000-0000-000059010000}"/>
    <cellStyle name="Comma 7 5 2" xfId="928" xr:uid="{6FA8DAF5-1399-4CEF-97CD-C8F5AB57C304}"/>
    <cellStyle name="Comma 7 5 2 2" xfId="929" xr:uid="{A689F429-2BE6-451A-96B9-65BD9DAE39F9}"/>
    <cellStyle name="Comma 7 5 2 2 2" xfId="1815" xr:uid="{1F100D20-EF69-4F86-9D3E-3BF21DA451E4}"/>
    <cellStyle name="Comma 7 5 2 2 3" xfId="1816" xr:uid="{8F9C0208-8658-4DA1-AEBC-3312E99C320C}"/>
    <cellStyle name="Comma 7 5 2 2 4" xfId="1814" xr:uid="{972669A1-1EF2-4C44-AF32-00AFFC18CAB3}"/>
    <cellStyle name="Comma 7 5 2 3" xfId="1817" xr:uid="{C12EA908-591B-4DA0-A7D8-6DFB8EE4EEA2}"/>
    <cellStyle name="Comma 7 5 2 3 2" xfId="2721" xr:uid="{DAFE77B9-430F-4648-BDA8-D99C87110B8B}"/>
    <cellStyle name="Comma 7 5 2 3 3" xfId="3642" xr:uid="{D7C2B637-630D-4D24-B2D2-84F21B1A2EA9}"/>
    <cellStyle name="Comma 7 5 2 4" xfId="1818" xr:uid="{71A4848D-FA57-4B79-8F75-FBAAF1FDF39F}"/>
    <cellStyle name="Comma 7 5 2 4 2" xfId="4808" xr:uid="{AA10C518-1455-4DE5-83F3-2D860F43A4F7}"/>
    <cellStyle name="Comma 7 5 2 5" xfId="1813" xr:uid="{A53052E1-CC8A-490D-9290-B7738CE7AC09}"/>
    <cellStyle name="Comma 7 5 2 6" xfId="4279" xr:uid="{79EAEF45-A048-49FE-B0FF-E57A153AF9F8}"/>
    <cellStyle name="Comma 7 5 3" xfId="930" xr:uid="{8D9232AF-3A1F-41DB-B908-F33F8C7ABE45}"/>
    <cellStyle name="Comma 7 5 3 2" xfId="1820" xr:uid="{DAD738C3-C0E2-4518-B015-6903D0DB8476}"/>
    <cellStyle name="Comma 7 5 3 3" xfId="1821" xr:uid="{97007CAA-A70C-4195-B190-B2FCFC192691}"/>
    <cellStyle name="Comma 7 5 3 4" xfId="1819" xr:uid="{68BC56E7-3CEC-42A7-BE1B-2B562CEB8EA7}"/>
    <cellStyle name="Comma 7 5 3 5" xfId="4564" xr:uid="{82BD8BD4-EA29-4FA0-871B-14AFF9028AF8}"/>
    <cellStyle name="Comma 7 5 4" xfId="931" xr:uid="{44D6355D-FEF1-40C3-9C8F-A954A7D36E73}"/>
    <cellStyle name="Comma 7 5 4 2" xfId="1823" xr:uid="{553D47B2-1D5A-4F26-812A-2DDFEC38F2CC}"/>
    <cellStyle name="Comma 7 5 4 3" xfId="1824" xr:uid="{9CA33B61-6DF9-44D8-B09F-1AD3F09E61A9}"/>
    <cellStyle name="Comma 7 5 4 4" xfId="1822" xr:uid="{56ED5CE6-362A-4F8E-A0D9-2A79C20503F3}"/>
    <cellStyle name="Comma 7 5 5" xfId="1825" xr:uid="{F2011860-064F-45E9-9D81-632415CC42B5}"/>
    <cellStyle name="Comma 7 5 5 2" xfId="2548" xr:uid="{8D9590FB-CB81-4B81-ABAB-7BAC5496B98D}"/>
    <cellStyle name="Comma 7 5 5 3" xfId="3706" xr:uid="{7DC446BB-06E4-4814-83B0-09187AB338F2}"/>
    <cellStyle name="Comma 7 5 6" xfId="1826" xr:uid="{6D3F6BE0-A64F-4ABF-8464-F9FC7154D235}"/>
    <cellStyle name="Comma 7 5 6 2" xfId="2324" xr:uid="{5D098DD2-60E9-4EA6-88B1-F15FBF8EC3B1}"/>
    <cellStyle name="Comma 7 5 6 3" xfId="3747" xr:uid="{303CCA9B-5BE3-4D41-ACD7-45BCA47E9082}"/>
    <cellStyle name="Comma 7 5 7" xfId="1812" xr:uid="{EF348679-4104-4989-9077-E547ABDC01FC}"/>
    <cellStyle name="Comma 7 5 8" xfId="4020" xr:uid="{7023041C-77A8-49B7-91B1-C0F4DED39004}"/>
    <cellStyle name="Comma 7 6" xfId="347" xr:uid="{00000000-0005-0000-0000-00005A010000}"/>
    <cellStyle name="Comma 7 6 2" xfId="932" xr:uid="{D9E7B9E1-56EA-4C96-BDBD-C3772CD1D295}"/>
    <cellStyle name="Comma 7 6 2 2" xfId="933" xr:uid="{F43A4620-E712-47F4-85DC-A68F39104C14}"/>
    <cellStyle name="Comma 7 6 2 2 2" xfId="1830" xr:uid="{F676B996-6882-41EA-8171-8D498E4A87F6}"/>
    <cellStyle name="Comma 7 6 2 2 3" xfId="1831" xr:uid="{947E3EA0-992C-4471-8AF8-55149EE67498}"/>
    <cellStyle name="Comma 7 6 2 2 4" xfId="1829" xr:uid="{0CC51E8D-8B45-4032-B638-8E0A1B4CCD33}"/>
    <cellStyle name="Comma 7 6 2 3" xfId="1832" xr:uid="{D3D3219D-C6EB-4AAE-B710-7D593181EA4E}"/>
    <cellStyle name="Comma 7 6 2 3 2" xfId="2722" xr:uid="{65517442-6BBC-4AC8-B514-97EE95B61459}"/>
    <cellStyle name="Comma 7 6 2 3 3" xfId="3656" xr:uid="{FDCC3CD1-436F-4361-99F2-87D05855C4EE}"/>
    <cellStyle name="Comma 7 6 2 4" xfId="1833" xr:uid="{F791D955-3BA2-4439-AE75-7A7BF2362A37}"/>
    <cellStyle name="Comma 7 6 2 4 2" xfId="4811" xr:uid="{BFDAAB59-E599-4BEF-A789-FCFEFC9EB08A}"/>
    <cellStyle name="Comma 7 6 2 5" xfId="1828" xr:uid="{D2A542E3-0F10-4682-A6AE-3167F75338FD}"/>
    <cellStyle name="Comma 7 6 2 6" xfId="4280" xr:uid="{CD187E7D-7D53-485E-86BF-E5125049554E}"/>
    <cellStyle name="Comma 7 6 3" xfId="934" xr:uid="{8DA563CC-A915-4987-A110-ADEB34F88DCA}"/>
    <cellStyle name="Comma 7 6 3 2" xfId="1835" xr:uid="{FA474958-E16A-4F01-8407-A6AD6119207D}"/>
    <cellStyle name="Comma 7 6 3 3" xfId="1836" xr:uid="{3387ED08-C2D7-478C-8F19-8E67043EB102}"/>
    <cellStyle name="Comma 7 6 3 4" xfId="1834" xr:uid="{AE332876-0F51-4EB0-A220-95C2985FAA20}"/>
    <cellStyle name="Comma 7 6 3 5" xfId="4565" xr:uid="{F50CB442-B882-44FD-98C9-C47FC13E21BF}"/>
    <cellStyle name="Comma 7 6 4" xfId="935" xr:uid="{0FC73FB2-4E6F-4C6D-9BAB-4618B3FBFBCD}"/>
    <cellStyle name="Comma 7 6 4 2" xfId="1838" xr:uid="{87E74E29-6D20-4A87-AB72-7A185004E05C}"/>
    <cellStyle name="Comma 7 6 4 3" xfId="1839" xr:uid="{F9B50F98-CD7F-495C-AD23-FBC876868BB5}"/>
    <cellStyle name="Comma 7 6 4 4" xfId="1837" xr:uid="{63ACEA08-525F-490C-8040-AA34D579C000}"/>
    <cellStyle name="Comma 7 6 5" xfId="1840" xr:uid="{A2942BA2-B9EA-4B08-AED7-1C4C02150020}"/>
    <cellStyle name="Comma 7 6 5 2" xfId="2611" xr:uid="{12BEA366-0F09-421C-B476-DC194E1FBB4A}"/>
    <cellStyle name="Comma 7 6 5 3" xfId="2107" xr:uid="{FFAF32E8-6965-448E-9D82-AAFDD6351083}"/>
    <cellStyle name="Comma 7 6 6" xfId="1841" xr:uid="{1373F12D-E9A3-4E48-9276-F2D9465F6298}"/>
    <cellStyle name="Comma 7 6 6 2" xfId="2325" xr:uid="{06689FC3-699E-4171-B1FD-C7073A314C59}"/>
    <cellStyle name="Comma 7 6 6 3" xfId="3604" xr:uid="{FD3FFB47-AA4C-4B34-9F82-E69E0A17BDB1}"/>
    <cellStyle name="Comma 7 6 7" xfId="1827" xr:uid="{FD731672-ADD9-464C-B67A-6F6031B852EC}"/>
    <cellStyle name="Comma 7 6 8" xfId="4021" xr:uid="{5C45EA81-3E89-4C83-9002-443AE39515E2}"/>
    <cellStyle name="Comma 7 7" xfId="348" xr:uid="{00000000-0005-0000-0000-00005B010000}"/>
    <cellStyle name="Comma 7 7 2" xfId="936" xr:uid="{ACD6C701-B101-42BB-972A-054364F17102}"/>
    <cellStyle name="Comma 7 7 2 2" xfId="1844" xr:uid="{4779CF16-CEB3-435E-BE28-C8DBE9E4BFD9}"/>
    <cellStyle name="Comma 7 7 2 2 2" xfId="2916" xr:uid="{CAA9EF8E-7A5E-440A-9BDE-6291D5FE2F13}"/>
    <cellStyle name="Comma 7 7 2 2 3" xfId="3618" xr:uid="{8BEADB65-8222-4295-A304-1D2F738460CD}"/>
    <cellStyle name="Comma 7 7 2 3" xfId="1845" xr:uid="{C88E473E-6EB7-4758-AD85-71083EE74806}"/>
    <cellStyle name="Comma 7 7 2 4" xfId="1843" xr:uid="{322409A8-18AD-4973-A921-9A2E621D53F2}"/>
    <cellStyle name="Comma 7 7 3" xfId="937" xr:uid="{6BC92FA9-A569-47F0-86D3-7B75D1816714}"/>
    <cellStyle name="Comma 7 7 3 2" xfId="1847" xr:uid="{936F4F44-DE6D-4A2E-98BB-117B21838F43}"/>
    <cellStyle name="Comma 7 7 3 3" xfId="1848" xr:uid="{ECBBEC97-6A97-49A6-B9A5-B72B82CF7A71}"/>
    <cellStyle name="Comma 7 7 3 4" xfId="1846" xr:uid="{39D3F2C1-0FCB-4742-95EA-25A234632997}"/>
    <cellStyle name="Comma 7 7 4" xfId="1849" xr:uid="{488A16BC-CC59-4035-B641-C3C60E134B50}"/>
    <cellStyle name="Comma 7 7 4 2" xfId="2326" xr:uid="{E05BC2F9-88A6-4F22-8ECC-26DFB94A4C51}"/>
    <cellStyle name="Comma 7 7 4 3" xfId="2103" xr:uid="{3302B593-37DB-4373-A233-2611D98FB6B8}"/>
    <cellStyle name="Comma 7 7 5" xfId="1850" xr:uid="{C6E5F847-20CD-472E-BFD7-5E6722875566}"/>
    <cellStyle name="Comma 7 7 6" xfId="1842" xr:uid="{FF48B79C-B753-4FC7-9376-35036578205D}"/>
    <cellStyle name="Comma 7 7 7" xfId="4022" xr:uid="{AB609A4D-41FF-4A1B-84F1-18E2E052FB0A}"/>
    <cellStyle name="Comma 7 8" xfId="349" xr:uid="{00000000-0005-0000-0000-00005C010000}"/>
    <cellStyle name="Comma 7 8 2" xfId="938" xr:uid="{BB9206C4-1AD2-4C09-ABDE-C13B6C9054CE}"/>
    <cellStyle name="Comma 7 8 2 2" xfId="1853" xr:uid="{EE7D4F81-B89C-4A8D-AFD0-0D21556C1CCC}"/>
    <cellStyle name="Comma 7 8 2 2 2" xfId="2917" xr:uid="{30832C0E-862B-4386-8AED-4870691637CF}"/>
    <cellStyle name="Comma 7 8 2 2 3" xfId="3710" xr:uid="{80AA60D5-CFBE-4847-BE3F-793B5E4DC501}"/>
    <cellStyle name="Comma 7 8 2 3" xfId="1854" xr:uid="{34565DC9-31C7-484B-A437-A2B52EB77FE4}"/>
    <cellStyle name="Comma 7 8 2 4" xfId="1852" xr:uid="{CA54F2D4-E07C-4442-9481-9FEEBB914873}"/>
    <cellStyle name="Comma 7 8 3" xfId="939" xr:uid="{3AA5FAE2-BB8D-4D9A-ADA7-CA0CE3D044A0}"/>
    <cellStyle name="Comma 7 8 3 2" xfId="1856" xr:uid="{53507551-BD4F-4883-9344-DEF499F0CCB1}"/>
    <cellStyle name="Comma 7 8 3 3" xfId="1857" xr:uid="{42AEE406-3CB1-473E-8555-EC3BC3EA87C0}"/>
    <cellStyle name="Comma 7 8 3 4" xfId="1855" xr:uid="{2FBA27E6-6E60-42A8-A625-C963397F428C}"/>
    <cellStyle name="Comma 7 8 4" xfId="1858" xr:uid="{B79D32EF-D992-4064-85A2-C805F7701D68}"/>
    <cellStyle name="Comma 7 8 4 2" xfId="2327" xr:uid="{B31F2B2D-8E8E-4E9B-9B7C-8C383AD51BCF}"/>
    <cellStyle name="Comma 7 8 4 3" xfId="3637" xr:uid="{4731BA96-59B1-479B-BD45-023806EF181D}"/>
    <cellStyle name="Comma 7 8 5" xfId="1859" xr:uid="{0A693312-80AE-443A-8A6C-D7A2C8BCD357}"/>
    <cellStyle name="Comma 7 8 6" xfId="1851" xr:uid="{E7EEB71A-94C4-49F1-8CDC-7EE799D8A87E}"/>
    <cellStyle name="Comma 7 8 7" xfId="4023" xr:uid="{41246E03-D05B-44AB-98FE-1439A9B08A09}"/>
    <cellStyle name="Comma 7 9" xfId="940" xr:uid="{824D8BA4-4DA7-450F-BB3E-478CF8254EE9}"/>
    <cellStyle name="Comma 7 9 2" xfId="1861" xr:uid="{E9A2793F-5155-4ABF-97F0-37EA71F9149C}"/>
    <cellStyle name="Comma 7 9 2 2" xfId="3112" xr:uid="{77A1935F-FE96-4BB2-B9FE-611692B18C91}"/>
    <cellStyle name="Comma 7 9 2 3" xfId="3577" xr:uid="{3C855FC1-B3DC-4DC7-BD73-5CA16819EA9B}"/>
    <cellStyle name="Comma 7 9 3" xfId="1862" xr:uid="{DC475116-EB50-4E20-A3C6-8B986EA2B3C1}"/>
    <cellStyle name="Comma 7 9 3 2" xfId="2714" xr:uid="{2214D302-AD99-4E69-95DF-7D6704AB0812}"/>
    <cellStyle name="Comma 7 9 3 3" xfId="3717" xr:uid="{13C81185-D5DE-423D-8315-25FAE77FB761}"/>
    <cellStyle name="Comma 7 9 4" xfId="1860" xr:uid="{4A6D3EE4-921A-4C8C-9534-F7D61421143F}"/>
    <cellStyle name="Comma 7 9 4 2" xfId="2319" xr:uid="{1860EE77-CF33-41B9-AB6F-548149F569E5}"/>
    <cellStyle name="Comma 7 9 4 3" xfId="3592" xr:uid="{D2E2B77F-634C-4DDF-AE0A-0FDD732BDFD0}"/>
    <cellStyle name="Comma 7 9 5" xfId="3967" xr:uid="{04850BDF-F1DD-41DB-87B1-7740376EF06E}"/>
    <cellStyle name="Comma 8" xfId="350" xr:uid="{00000000-0005-0000-0000-00005D010000}"/>
    <cellStyle name="Comma 9" xfId="351" xr:uid="{00000000-0005-0000-0000-00005E010000}"/>
    <cellStyle name="Comma 9 2" xfId="352" xr:uid="{00000000-0005-0000-0000-00005F010000}"/>
    <cellStyle name="Comma 9 2 2" xfId="941" xr:uid="{0DBA4689-6E7A-4D77-89A8-7C953DF15B84}"/>
    <cellStyle name="Comma 9 2 2 2" xfId="1866" xr:uid="{E522BD6A-E6D0-4199-AF5D-0DF05A976FDA}"/>
    <cellStyle name="Comma 9 2 2 2 2" xfId="3114" xr:uid="{6097ABD2-6C2C-4B45-85F5-9A6F260D8C7C}"/>
    <cellStyle name="Comma 9 2 2 2 3" xfId="2725" xr:uid="{7556815A-7B80-49F9-B1FC-4DE580DFCC94}"/>
    <cellStyle name="Comma 9 2 2 2 4" xfId="2090" xr:uid="{FF806A41-505D-499D-B831-AAB5E32A49D3}"/>
    <cellStyle name="Comma 9 2 2 2 5" xfId="4416" xr:uid="{4286EA24-B2C0-45E0-A6BC-AF7DAD240202}"/>
    <cellStyle name="Comma 9 2 2 3" xfId="1867" xr:uid="{DDFCAC75-62DC-44A2-8168-6DD38402FE22}"/>
    <cellStyle name="Comma 9 2 2 3 2" xfId="3115" xr:uid="{7BD76A13-FB5F-4019-A4A1-21FEE62813BB}"/>
    <cellStyle name="Comma 9 2 2 3 3" xfId="2128" xr:uid="{B99E2D4F-1CAF-47CA-BE55-40C1EE253615}"/>
    <cellStyle name="Comma 9 2 2 3 4" xfId="4566" xr:uid="{FFDE8F6A-7C33-4B80-A9A9-99E64F415C7A}"/>
    <cellStyle name="Comma 9 2 2 4" xfId="1865" xr:uid="{3955E97E-C73F-4DAA-9021-AC831D728B5F}"/>
    <cellStyle name="Comma 9 2 2 4 2" xfId="3113" xr:uid="{B6E13F43-2178-42BD-B898-1F4EFDF7E2BD}"/>
    <cellStyle name="Comma 9 2 2 4 3" xfId="3645" xr:uid="{04C913E8-18A5-4E62-B903-14D1233A6ED4}"/>
    <cellStyle name="Comma 9 2 2 5" xfId="2680" xr:uid="{81231D26-90D9-47E3-B36C-0E31D5675BC7}"/>
    <cellStyle name="Comma 9 2 2 6" xfId="2329" xr:uid="{CF6458C2-25CD-4151-BDC9-26D49BAFD98B}"/>
    <cellStyle name="Comma 9 2 2 7" xfId="3973" xr:uid="{26737D33-BD68-447F-AADA-F4403707D5ED}"/>
    <cellStyle name="Comma 9 2 3" xfId="942" xr:uid="{10EBC275-3165-485D-8B38-0C638C641912}"/>
    <cellStyle name="Comma 9 2 3 2" xfId="1869" xr:uid="{8E6532C0-BCC9-40BB-9ABC-59FA11E12551}"/>
    <cellStyle name="Comma 9 2 3 2 2" xfId="3116" xr:uid="{5653A56F-9538-475B-882E-A0CDB101997F}"/>
    <cellStyle name="Comma 9 2 3 2 3" xfId="3736" xr:uid="{48453CC1-1435-4296-A115-828CA6758A6D}"/>
    <cellStyle name="Comma 9 2 3 3" xfId="1870" xr:uid="{16A6BDB0-8F07-4AF8-A050-6A75BA1A1180}"/>
    <cellStyle name="Comma 9 2 3 3 2" xfId="2724" xr:uid="{F37798EF-0E8C-4E17-AEC4-E63D37E0D8E7}"/>
    <cellStyle name="Comma 9 2 3 3 3" xfId="2117" xr:uid="{F2A7043B-2C52-465E-AA8C-383CFE7D1ABD}"/>
    <cellStyle name="Comma 9 2 3 4" xfId="1868" xr:uid="{AF4A9D60-9290-40E1-B09B-32C33CA264F2}"/>
    <cellStyle name="Comma 9 2 3 4 2" xfId="4802" xr:uid="{009D18D6-D940-4CE7-BD5D-10CE03CE705E}"/>
    <cellStyle name="Comma 9 2 3 5" xfId="4282" xr:uid="{DD7487BE-5E12-4FDE-985F-29EC325EF94B}"/>
    <cellStyle name="Comma 9 2 4" xfId="1871" xr:uid="{018931FC-AD4B-44D2-8E79-C4F99677A535}"/>
    <cellStyle name="Comma 9 2 4 2" xfId="3117" xr:uid="{3710C5D8-25E5-4868-B85D-F152FFA6F59C}"/>
    <cellStyle name="Comma 9 2 4 3" xfId="3657" xr:uid="{AA1652CB-7759-4061-96DA-5AAED0ACF7ED}"/>
    <cellStyle name="Comma 9 2 4 4" xfId="4567" xr:uid="{23691835-0EC6-48F7-8270-87155B6D73DB}"/>
    <cellStyle name="Comma 9 2 5" xfId="1872" xr:uid="{1E7E1B6B-9503-441C-BCE9-AA8B522E4697}"/>
    <cellStyle name="Comma 9 2 5 2" xfId="2919" xr:uid="{06B55E2D-DC2B-44F3-B2D1-A3B404640777}"/>
    <cellStyle name="Comma 9 2 5 3" xfId="3575" xr:uid="{7FC9946B-768A-4BA7-84D1-3820C2DC7F66}"/>
    <cellStyle name="Comma 9 2 6" xfId="1864" xr:uid="{DE34E7F0-CB11-4A9C-A30B-7F801BD79D0B}"/>
    <cellStyle name="Comma 9 2 6 2" xfId="2578" xr:uid="{A66A512A-E4D0-4CEE-B920-E53D7AF797CE}"/>
    <cellStyle name="Comma 9 2 6 3" xfId="3744" xr:uid="{AED5D22F-9E64-4C2F-8FCA-B6BB7080D76B}"/>
    <cellStyle name="Comma 9 2 7" xfId="2272" xr:uid="{CC66C7B6-4FDE-4867-8DE4-87DBBCAFF64D}"/>
    <cellStyle name="Comma 9 2 8" xfId="4025" xr:uid="{2AA6DBF9-E995-4BF7-86B9-239C65DD2F35}"/>
    <cellStyle name="Comma 9 3" xfId="943" xr:uid="{752808CE-DE9C-47B8-952A-831EEB4EEE12}"/>
    <cellStyle name="Comma 9 3 2" xfId="1874" xr:uid="{AA53892B-079D-40CD-8BCA-1725DB2F33DD}"/>
    <cellStyle name="Comma 9 3 2 2" xfId="3119" xr:uid="{2C3D53E5-0004-4DCF-B98E-2F980007731F}"/>
    <cellStyle name="Comma 9 3 2 3" xfId="2726" xr:uid="{CF252B57-55B8-47B0-A489-D2342F66266C}"/>
    <cellStyle name="Comma 9 3 2 4" xfId="3733" xr:uid="{608A375B-3A31-4F82-A4E3-3F632EE20212}"/>
    <cellStyle name="Comma 9 3 2 5" xfId="4417" xr:uid="{90D6B1E0-32FE-4F5E-894A-21D4A2A5F2BB}"/>
    <cellStyle name="Comma 9 3 3" xfId="1875" xr:uid="{0EFDFA67-8B9E-45F3-9B33-F3D7C9ABE9D8}"/>
    <cellStyle name="Comma 9 3 3 2" xfId="3120" xr:uid="{B26BE0D5-75C5-41B6-B434-D71DB0D11B37}"/>
    <cellStyle name="Comma 9 3 3 3" xfId="3743" xr:uid="{E8460911-FE2F-4D4C-AAF6-1ADD07962B1E}"/>
    <cellStyle name="Comma 9 3 3 4" xfId="4568" xr:uid="{3C1EDA68-FCCE-4ADB-9E17-528A2CC24287}"/>
    <cellStyle name="Comma 9 3 4" xfId="1873" xr:uid="{FD709F24-AC51-4992-B7DE-2E1D68E05704}"/>
    <cellStyle name="Comma 9 3 4 2" xfId="3118" xr:uid="{8E8C4D42-6909-4F8E-A730-593A0D76FD79}"/>
    <cellStyle name="Comma 9 3 4 3" xfId="3708" xr:uid="{2C7E920F-A62C-4668-8698-B6D9F207BF43}"/>
    <cellStyle name="Comma 9 3 5" xfId="2621" xr:uid="{5E464857-A2F5-4D20-AD29-4D581FCE3BD6}"/>
    <cellStyle name="Comma 9 3 6" xfId="2328" xr:uid="{B112DF5D-C693-4A5E-A2D1-FEADAE552804}"/>
    <cellStyle name="Comma 9 3 7" xfId="3972" xr:uid="{CFBAB367-72CE-42A4-AD9C-9DE864EBA60A}"/>
    <cellStyle name="Comma 9 4" xfId="944" xr:uid="{D7DBB0A2-B560-4CAB-924C-2994D7E8D60E}"/>
    <cellStyle name="Comma 9 4 2" xfId="1877" xr:uid="{D7673EE8-0A37-4139-ACC2-21E9CCD0C229}"/>
    <cellStyle name="Comma 9 4 2 2" xfId="3121" xr:uid="{823D9D10-0B40-4007-92EA-41B68F049DF8}"/>
    <cellStyle name="Comma 9 4 2 3" xfId="2901" xr:uid="{35AEE2D7-B361-46AF-A31B-3085E466504D}"/>
    <cellStyle name="Comma 9 4 3" xfId="1878" xr:uid="{61006941-747D-453D-9DAA-65C8E70E2C73}"/>
    <cellStyle name="Comma 9 4 3 2" xfId="2723" xr:uid="{CEE1359D-F6ED-4BEC-B7F5-6929DBF535D8}"/>
    <cellStyle name="Comma 9 4 3 3" xfId="2903" xr:uid="{91644236-B425-4D40-9914-F334B66B3EDC}"/>
    <cellStyle name="Comma 9 4 4" xfId="1876" xr:uid="{CD8D451B-190E-494D-BCB4-107CEB45C6F8}"/>
    <cellStyle name="Comma 9 4 4 2" xfId="4772" xr:uid="{36BFD0DD-5B33-4E8D-9B41-EABC72376F55}"/>
    <cellStyle name="Comma 9 4 5" xfId="4281" xr:uid="{0C345C36-D290-4545-AA46-CA1BFC6A2F5B}"/>
    <cellStyle name="Comma 9 5" xfId="945" xr:uid="{65131771-EFE1-4EBC-917B-0CFA01845A66}"/>
    <cellStyle name="Comma 9 5 2" xfId="1880" xr:uid="{D1E51249-7574-463E-9CED-BBF9BCE718DD}"/>
    <cellStyle name="Comma 9 5 3" xfId="1881" xr:uid="{334BA292-6F9A-4FF8-80F4-7FEA58040D2C}"/>
    <cellStyle name="Comma 9 5 4" xfId="1879" xr:uid="{92677D3D-D051-4173-937F-2575CCDA5780}"/>
    <cellStyle name="Comma 9 5 5" xfId="4569" xr:uid="{E2BF8B95-292B-4EBB-95E5-13A0BEA2FC52}"/>
    <cellStyle name="Comma 9 6" xfId="1882" xr:uid="{30AAAD46-0999-4308-9A19-E7513F79516A}"/>
    <cellStyle name="Comma 9 6 2" xfId="2918" xr:uid="{8F579887-F997-4D72-9635-496D938395E7}"/>
    <cellStyle name="Comma 9 6 3" xfId="3739" xr:uid="{0E3A2423-D733-43EA-9BF2-7BF3F9D81EC2}"/>
    <cellStyle name="Comma 9 7" xfId="1883" xr:uid="{165910D1-0628-4BA5-8E4B-46C8D53AADB7}"/>
    <cellStyle name="Comma 9 7 2" xfId="2518" xr:uid="{9AEFBFE8-D617-46C8-8DA6-F33DE5E046A5}"/>
    <cellStyle name="Comma 9 7 3" xfId="3697" xr:uid="{141B0A9D-062B-4FB2-96E3-3C0638AD6274}"/>
    <cellStyle name="Comma 9 8" xfId="1863" xr:uid="{C43CE1EF-80CD-4662-961E-08C9A933C706}"/>
    <cellStyle name="Comma 9 8 2" xfId="2212" xr:uid="{2FF46E0E-7B74-4273-84D8-64F6FE03E042}"/>
    <cellStyle name="Comma 9 8 3" xfId="3584" xr:uid="{AB78501B-A046-4BD2-8AD5-C73BCA89AD75}"/>
    <cellStyle name="Comma 9 9" xfId="4024" xr:uid="{135A0985-46EB-495A-AE2B-3EDA020F123A}"/>
    <cellStyle name="Currency" xfId="353" builtinId="4"/>
    <cellStyle name="Currency 2" xfId="354" xr:uid="{00000000-0005-0000-0000-000061010000}"/>
    <cellStyle name="Currency 2 2" xfId="355" xr:uid="{00000000-0005-0000-0000-000062010000}"/>
    <cellStyle name="Currency 2 2 2" xfId="1885" xr:uid="{392C1608-41BA-4EA3-9AEE-EB0AE51B9A0A}"/>
    <cellStyle name="Currency 2 2 3" xfId="1886" xr:uid="{5023CAC1-BB4E-426C-8FBF-F3CE45BA0E31}"/>
    <cellStyle name="Currency 2 2 4" xfId="1884" xr:uid="{0B81DCDB-6BBA-4103-B6A4-8D0DBE91BD57}"/>
    <cellStyle name="Currency 2 3" xfId="356" xr:uid="{00000000-0005-0000-0000-000063010000}"/>
    <cellStyle name="Currency 2 4" xfId="946" xr:uid="{A3B07D5B-AAB7-4BC6-833D-44055B5327C3}"/>
    <cellStyle name="Currency 2 4 2" xfId="947" xr:uid="{489024D0-7F2A-4D42-BF65-E9261A41C6BC}"/>
    <cellStyle name="Currency 2 4 2 2" xfId="1889" xr:uid="{5DFEF92D-656C-4B50-ACD2-BB27D2E13054}"/>
    <cellStyle name="Currency 2 4 2 3" xfId="1890" xr:uid="{07E0279B-A857-42F3-B48B-1E674AD3D289}"/>
    <cellStyle name="Currency 2 4 2 4" xfId="1888" xr:uid="{32435550-C2FA-44ED-B222-C552C4F68B53}"/>
    <cellStyle name="Currency 2 4 3" xfId="1891" xr:uid="{C5F63D8B-5543-4562-BDC8-B48E5BA4B3BE}"/>
    <cellStyle name="Currency 2 4 4" xfId="1892" xr:uid="{4B0E37E8-4774-49CF-8555-6B0B0D651263}"/>
    <cellStyle name="Currency 2 4 5" xfId="1887" xr:uid="{BA54B8EE-057A-4827-AD77-7A9FDA7C3254}"/>
    <cellStyle name="Currency 2 5" xfId="1893" xr:uid="{318E2C64-AAC8-4804-B16F-4CCC72C78E79}"/>
    <cellStyle name="Currency 3" xfId="357" xr:uid="{00000000-0005-0000-0000-000064010000}"/>
    <cellStyle name="Currency 3 2" xfId="948" xr:uid="{0883F317-7654-4881-B601-73C7EF074DC9}"/>
    <cellStyle name="Currency 3 2 2" xfId="1895" xr:uid="{718F69B8-D7C1-4615-A4B2-F1B57B55CF48}"/>
    <cellStyle name="Currency 3 2 3" xfId="1896" xr:uid="{C70625F1-973C-4D2F-9F53-5F28E2F8B123}"/>
    <cellStyle name="Currency 3 2 4" xfId="1894" xr:uid="{E8DE328C-A92B-4A99-BFF6-A2AFA96BBF16}"/>
    <cellStyle name="Currency 4" xfId="358" xr:uid="{00000000-0005-0000-0000-000065010000}"/>
    <cellStyle name="Currency 4 10" xfId="949" xr:uid="{985FC07D-808D-496B-A859-31CCAAD8D931}"/>
    <cellStyle name="Currency 4 10 2" xfId="1899" xr:uid="{84515B85-35A0-474F-9768-80758E6DCCD3}"/>
    <cellStyle name="Currency 4 10 2 2" xfId="3122" xr:uid="{14D14BDD-40B6-4B7A-B49A-8757836BAB42}"/>
    <cellStyle name="Currency 4 10 2 3" xfId="2096" xr:uid="{8BBCC01D-D3F5-4826-A281-26E6707303E8}"/>
    <cellStyle name="Currency 4 10 3" xfId="1900" xr:uid="{3B222904-F722-4966-B84B-B524CE029A6C}"/>
    <cellStyle name="Currency 4 10 4" xfId="1898" xr:uid="{9D63D4AE-7916-461C-994E-AE77CC5853EC}"/>
    <cellStyle name="Currency 4 10 5" xfId="4283" xr:uid="{40FF514D-3E23-4D62-9B2B-60A46598CB7E}"/>
    <cellStyle name="Currency 4 11" xfId="950" xr:uid="{8E7003EE-4E9A-4663-ADE0-CF0C69BC1040}"/>
    <cellStyle name="Currency 4 11 2" xfId="1902" xr:uid="{A6F9315E-F69E-4E61-BAD4-60ABDF0ADA71}"/>
    <cellStyle name="Currency 4 11 3" xfId="1903" xr:uid="{16571006-4F12-4700-9453-8F9292E6344E}"/>
    <cellStyle name="Currency 4 11 4" xfId="1901" xr:uid="{090463BB-B3F6-4119-A178-D5B6840E0C4C}"/>
    <cellStyle name="Currency 4 12" xfId="1904" xr:uid="{48E22B3D-913B-4582-9A23-3A1A188C7938}"/>
    <cellStyle name="Currency 4 12 2" xfId="2473" xr:uid="{3D3BFEBF-BCBE-428C-BCD2-77AF076EE010}"/>
    <cellStyle name="Currency 4 12 3" xfId="3644" xr:uid="{5C85F487-8A37-497C-97EF-624790D72EE1}"/>
    <cellStyle name="Currency 4 13" xfId="1905" xr:uid="{E2FA29BF-C301-4184-BE1E-ACE813F2CED4}"/>
    <cellStyle name="Currency 4 13 2" xfId="2203" xr:uid="{66B0E5C0-5DBA-4C29-8439-0E5256370832}"/>
    <cellStyle name="Currency 4 13 3" xfId="2115" xr:uid="{4875C9EA-601B-4E17-86F5-3ABFFAD6E675}"/>
    <cellStyle name="Currency 4 14" xfId="1897" xr:uid="{D1CC1CAA-4E26-468F-87A6-F35A1E1FD52E}"/>
    <cellStyle name="Currency 4 15" xfId="4028" xr:uid="{B2B4385C-1D0A-41CB-BB49-2F145D531CAD}"/>
    <cellStyle name="Currency 4 2" xfId="359" xr:uid="{00000000-0005-0000-0000-000066010000}"/>
    <cellStyle name="Currency 4 2 2" xfId="360" xr:uid="{00000000-0005-0000-0000-000067010000}"/>
    <cellStyle name="Currency 4 2 2 2" xfId="951" xr:uid="{013827DB-7951-4BEB-A05D-0F73A598232C}"/>
    <cellStyle name="Currency 4 2 2 2 2" xfId="1909" xr:uid="{DAD49DC5-690C-437B-97C4-06521A61979E}"/>
    <cellStyle name="Currency 4 2 2 2 2 2" xfId="3124" xr:uid="{F3158EE9-7108-4671-977A-F9022F7CA563}"/>
    <cellStyle name="Currency 4 2 2 2 2 3" xfId="2731" xr:uid="{C3CA4AD9-934E-4114-8B83-84D5DC676B90}"/>
    <cellStyle name="Currency 4 2 2 2 2 4" xfId="3741" xr:uid="{BD66E48C-9096-455F-96D8-D209641E4661}"/>
    <cellStyle name="Currency 4 2 2 2 2 5" xfId="4419" xr:uid="{5D43B1B8-E3F7-4F93-894E-3EE04C145873}"/>
    <cellStyle name="Currency 4 2 2 2 3" xfId="1910" xr:uid="{346B5A37-2FA1-4F8A-BE58-FC1CDA259AB4}"/>
    <cellStyle name="Currency 4 2 2 2 3 2" xfId="3125" xr:uid="{E21116AF-3E6C-48BE-BDD1-6E294F3F398F}"/>
    <cellStyle name="Currency 4 2 2 2 3 3" xfId="2126" xr:uid="{19594FB0-F7D7-4802-9F9E-7902CB56D07F}"/>
    <cellStyle name="Currency 4 2 2 2 3 4" xfId="4570" xr:uid="{382577F4-2023-4EE6-B88C-3AFB8872294D}"/>
    <cellStyle name="Currency 4 2 2 2 4" xfId="1908" xr:uid="{5289FCA1-9748-4994-B5C6-460BD7078817}"/>
    <cellStyle name="Currency 4 2 2 2 4 2" xfId="3123" xr:uid="{E9550808-ACE3-4FF7-8219-19C9A8838A3A}"/>
    <cellStyle name="Currency 4 2 2 2 4 3" xfId="3625" xr:uid="{4097A7F7-62FB-48E2-A69C-4E358E6CFF42}"/>
    <cellStyle name="Currency 4 2 2 2 5" xfId="2687" xr:uid="{6EE97970-E29C-4AC3-9BC9-8FE16676DD6B}"/>
    <cellStyle name="Currency 4 2 2 2 6" xfId="2332" xr:uid="{9552BD1C-F867-4E22-9186-52E5A62CEB59}"/>
    <cellStyle name="Currency 4 2 2 2 7" xfId="3976" xr:uid="{BE57B468-C129-445C-A2B3-888493ADDD74}"/>
    <cellStyle name="Currency 4 2 2 3" xfId="952" xr:uid="{3DD9093D-E6C8-4494-B53A-C915A67C690D}"/>
    <cellStyle name="Currency 4 2 2 3 2" xfId="1912" xr:uid="{F3497088-8D7B-4AE8-A51B-9B8DAC98C7F1}"/>
    <cellStyle name="Currency 4 2 2 3 2 2" xfId="3126" xr:uid="{C8A26941-DF75-48CD-B290-B35773EBA896}"/>
    <cellStyle name="Currency 4 2 2 3 2 3" xfId="3626" xr:uid="{FDEFB7DF-100B-480A-BA93-DAADFF079DCB}"/>
    <cellStyle name="Currency 4 2 2 3 3" xfId="1913" xr:uid="{AACB5FF6-6777-4680-8F74-ED23458EFB80}"/>
    <cellStyle name="Currency 4 2 2 3 3 2" xfId="2730" xr:uid="{83398324-AA0E-4999-BF88-527004AE2D16}"/>
    <cellStyle name="Currency 4 2 2 3 3 3" xfId="3695" xr:uid="{2841D3F3-533D-4993-A163-2EF2BC88657F}"/>
    <cellStyle name="Currency 4 2 2 3 4" xfId="1911" xr:uid="{BFD399C0-31D0-48C3-8EFD-2A1F02E52261}"/>
    <cellStyle name="Currency 4 2 2 3 4 2" xfId="4804" xr:uid="{E05124B7-3AB2-4257-AEB2-733F2561FE28}"/>
    <cellStyle name="Currency 4 2 2 3 5" xfId="4285" xr:uid="{33BDC9A6-F308-4D8F-92EC-24A4EE67FB9B}"/>
    <cellStyle name="Currency 4 2 2 4" xfId="1914" xr:uid="{A809CA7E-9834-4E56-81A4-F52C7E260B32}"/>
    <cellStyle name="Currency 4 2 2 4 2" xfId="3127" xr:uid="{6297BC92-C818-437E-B92A-D15CA7467B05}"/>
    <cellStyle name="Currency 4 2 2 4 3" xfId="3696" xr:uid="{48A8629B-7655-486A-8C23-7DA9B759F5D0}"/>
    <cellStyle name="Currency 4 2 2 4 4" xfId="4571" xr:uid="{6FE3B7E5-56C5-4EAD-90DE-A1D08F637F96}"/>
    <cellStyle name="Currency 4 2 2 5" xfId="1915" xr:uid="{5A884972-C1EB-4C40-900E-2466404A9CE0}"/>
    <cellStyle name="Currency 4 2 2 5 2" xfId="2921" xr:uid="{ED85973C-E67B-4E8F-A594-E2482234B883}"/>
    <cellStyle name="Currency 4 2 2 5 3" xfId="3621" xr:uid="{EE68091D-B7EA-496C-AFA0-02B292434A56}"/>
    <cellStyle name="Currency 4 2 2 6" xfId="1907" xr:uid="{7774C0BC-B238-4495-AF58-7577411749EF}"/>
    <cellStyle name="Currency 4 2 2 6 2" xfId="2592" xr:uid="{13CD6EA0-D3EE-4CE9-8920-03CCD0AC5A6B}"/>
    <cellStyle name="Currency 4 2 2 6 3" xfId="3660" xr:uid="{9A630BCD-9935-4434-83D4-08736D69189E}"/>
    <cellStyle name="Currency 4 2 2 7" xfId="2286" xr:uid="{50421DBC-C87E-423F-9AB5-F85F2690E273}"/>
    <cellStyle name="Currency 4 2 2 8" xfId="4030" xr:uid="{7D1985D3-6E37-409B-8422-F0C3DD65439F}"/>
    <cellStyle name="Currency 4 2 3" xfId="953" xr:uid="{3DD60597-996A-4ED7-8050-CF66B5ADFD11}"/>
    <cellStyle name="Currency 4 2 3 2" xfId="1917" xr:uid="{AC4AAB91-C2E1-4BDA-9CF5-C3E9554AE89F}"/>
    <cellStyle name="Currency 4 2 3 2 2" xfId="3129" xr:uid="{0941E794-838D-4AF4-A380-032F8CE003F1}"/>
    <cellStyle name="Currency 4 2 3 2 3" xfId="2732" xr:uid="{02A8BD06-1AC0-4EDB-B798-5A23712EDA25}"/>
    <cellStyle name="Currency 4 2 3 2 4" xfId="3654" xr:uid="{545A5C05-951E-4C4D-8676-F6873698919B}"/>
    <cellStyle name="Currency 4 2 3 2 5" xfId="4420" xr:uid="{EC876BA2-C1EE-472E-A92F-1D2372924C06}"/>
    <cellStyle name="Currency 4 2 3 3" xfId="1918" xr:uid="{945F5D96-06F8-471C-949D-64687E78D502}"/>
    <cellStyle name="Currency 4 2 3 3 2" xfId="3130" xr:uid="{94FA581B-8C83-48ED-94C7-05BC19AC9044}"/>
    <cellStyle name="Currency 4 2 3 3 3" xfId="3734" xr:uid="{BBC01558-8FC8-43B3-BA43-0E75411165B6}"/>
    <cellStyle name="Currency 4 2 3 3 4" xfId="4572" xr:uid="{ED5E423C-C17F-4BA2-90FF-8FE750FD31A5}"/>
    <cellStyle name="Currency 4 2 3 4" xfId="1916" xr:uid="{3AFF19AA-14A4-45E0-9C9C-B87612558786}"/>
    <cellStyle name="Currency 4 2 3 4 2" xfId="3128" xr:uid="{BE31D8A0-5A31-47F6-BB11-EBC15BDFA19B}"/>
    <cellStyle name="Currency 4 2 3 4 3" xfId="2116" xr:uid="{FCCDE741-1DC3-4C92-A431-EF547CDB0427}"/>
    <cellStyle name="Currency 4 2 3 5" xfId="2635" xr:uid="{DB69DD24-066B-4EDC-8DD9-59C8B6A9E82A}"/>
    <cellStyle name="Currency 4 2 3 6" xfId="2331" xr:uid="{D9ECA0AC-5AFC-4F27-9DED-04CFD4E73281}"/>
    <cellStyle name="Currency 4 2 3 7" xfId="3975" xr:uid="{52037BF2-1E8C-4DE8-9B70-B6F31533B8E2}"/>
    <cellStyle name="Currency 4 2 4" xfId="954" xr:uid="{E0684DB1-4C65-4B3E-B45D-BE76BE1A678E}"/>
    <cellStyle name="Currency 4 2 4 2" xfId="1920" xr:uid="{E7EFFED9-A282-4378-8AA9-58D6C2D41983}"/>
    <cellStyle name="Currency 4 2 4 2 2" xfId="3131" xr:uid="{AA8AFCCB-D375-401B-B076-7004317DEA8D}"/>
    <cellStyle name="Currency 4 2 4 2 3" xfId="2900" xr:uid="{C9A83D41-22C4-4375-9B5A-A807E7D2757C}"/>
    <cellStyle name="Currency 4 2 4 3" xfId="1921" xr:uid="{36CD740C-4F08-4A0A-BC46-3A5AA19DCA37}"/>
    <cellStyle name="Currency 4 2 4 3 2" xfId="2729" xr:uid="{57F3EC2A-9C96-4D94-9DD5-F512E87FFE2D}"/>
    <cellStyle name="Currency 4 2 4 3 3" xfId="3582" xr:uid="{0EEAB020-81C2-480D-A99F-CE80F802EDB6}"/>
    <cellStyle name="Currency 4 2 4 4" xfId="1919" xr:uid="{5EFA0A4B-BC94-4D86-B6B8-B949F5E565E8}"/>
    <cellStyle name="Currency 4 2 4 4 2" xfId="4821" xr:uid="{578D4BD6-4571-434C-8F64-6F82217BC09E}"/>
    <cellStyle name="Currency 4 2 4 5" xfId="4284" xr:uid="{BB59EA93-2927-479A-9F29-EAB3885C346A}"/>
    <cellStyle name="Currency 4 2 5" xfId="955" xr:uid="{3AB68A22-5383-4A87-976E-4DDDCEAD152D}"/>
    <cellStyle name="Currency 4 2 5 2" xfId="1923" xr:uid="{824CD97D-2875-4DF1-9770-4F8A3E963AFA}"/>
    <cellStyle name="Currency 4 2 5 3" xfId="1924" xr:uid="{CAF7DB65-A027-457D-B8ED-EA568090ED0D}"/>
    <cellStyle name="Currency 4 2 5 4" xfId="1922" xr:uid="{1CE56C91-B189-4AFB-9E83-A9AF40AC220A}"/>
    <cellStyle name="Currency 4 2 5 5" xfId="4573" xr:uid="{B51BF20E-7A26-4AC8-B583-1217E52F7D0A}"/>
    <cellStyle name="Currency 4 2 6" xfId="1925" xr:uid="{5090BA2A-89A6-45CC-8C81-D145A80A1BAA}"/>
    <cellStyle name="Currency 4 2 6 2" xfId="2920" xr:uid="{FA9233A3-21D5-48B1-AE2B-05D39C14FB5D}"/>
    <cellStyle name="Currency 4 2 6 3" xfId="3659" xr:uid="{C3DA63ED-EB5D-474B-BD5D-177C2239AEB5}"/>
    <cellStyle name="Currency 4 2 7" xfId="1926" xr:uid="{E4FFCA06-799A-42AB-A31A-4DCDBE52E8D3}"/>
    <cellStyle name="Currency 4 2 7 2" xfId="2532" xr:uid="{2F18C1F1-6F28-40D3-A814-FC8763F06F2A}"/>
    <cellStyle name="Currency 4 2 7 3" xfId="3641" xr:uid="{EB2D1E10-DF45-4F01-AC4A-3C12039C744C}"/>
    <cellStyle name="Currency 4 2 8" xfId="1906" xr:uid="{DA374869-D603-477B-B920-2DDCA248E29D}"/>
    <cellStyle name="Currency 4 2 8 2" xfId="2226" xr:uid="{CF58100A-CEA7-4F23-A091-B022C5CBCEA7}"/>
    <cellStyle name="Currency 4 2 8 3" xfId="3689" xr:uid="{56AEB4FF-FD8F-4735-B159-E4DD5576650E}"/>
    <cellStyle name="Currency 4 2 9" xfId="4029" xr:uid="{21EB25DA-2F56-4A53-B33A-C1F7F54BAD8A}"/>
    <cellStyle name="Currency 4 3" xfId="361" xr:uid="{00000000-0005-0000-0000-000068010000}"/>
    <cellStyle name="Currency 4 3 2" xfId="956" xr:uid="{678D07DD-6308-454D-A170-522349FA7D4C}"/>
    <cellStyle name="Currency 4 3 2 2" xfId="957" xr:uid="{1B843479-3C27-4903-800A-290F6B55B4DC}"/>
    <cellStyle name="Currency 4 3 2 2 2" xfId="1930" xr:uid="{FFDC8D11-D0C7-418F-A3E4-DDC38FC0D57E}"/>
    <cellStyle name="Currency 4 3 2 2 2 2" xfId="3133" xr:uid="{717DA8B9-B065-49EB-A015-0D130C07CC09}"/>
    <cellStyle name="Currency 4 3 2 2 2 3" xfId="2095" xr:uid="{CA255DAB-9DAF-4B83-B24D-21C5D2E98BAE}"/>
    <cellStyle name="Currency 4 3 2 2 3" xfId="1931" xr:uid="{33F0394E-2C15-48D0-8EB0-E9EB7EAAA454}"/>
    <cellStyle name="Currency 4 3 2 2 3 2" xfId="4830" xr:uid="{76F02C7E-6CA5-4FCF-857F-8F7EB66F59C3}"/>
    <cellStyle name="Currency 4 3 2 2 4" xfId="1929" xr:uid="{085D272F-8ACA-4733-96F9-43BCAEE14723}"/>
    <cellStyle name="Currency 4 3 2 2 5" xfId="4422" xr:uid="{9F58941D-8FD1-41EF-95EF-9BC0729EF1B3}"/>
    <cellStyle name="Currency 4 3 2 3" xfId="1932" xr:uid="{E0D9E805-5484-4BEA-8B66-A279D4ADF92A}"/>
    <cellStyle name="Currency 4 3 2 3 2" xfId="3134" xr:uid="{D5A64B3A-F0EF-4E48-96A9-441B7CBBA36E}"/>
    <cellStyle name="Currency 4 3 2 3 3" xfId="3638" xr:uid="{0D2C2D2F-AE27-4671-B934-F246EAAEA8AE}"/>
    <cellStyle name="Currency 4 3 2 3 4" xfId="4574" xr:uid="{0F93C687-E555-4B51-901C-076B347DC7C7}"/>
    <cellStyle name="Currency 4 3 2 4" xfId="1933" xr:uid="{7C281F25-C6D6-447A-AD80-6BAEFED37D56}"/>
    <cellStyle name="Currency 4 3 2 4 2" xfId="3132" xr:uid="{4EECDF70-FF5A-49D9-8AA9-2ED5553CB4E1}"/>
    <cellStyle name="Currency 4 3 2 4 3" xfId="3681" xr:uid="{971DF5C4-0CBC-4C10-8EAF-C67FAD6585A6}"/>
    <cellStyle name="Currency 4 3 2 5" xfId="1928" xr:uid="{2D8EEDA1-7B94-4FD1-BA37-2DD746DF5769}"/>
    <cellStyle name="Currency 4 3 2 5 2" xfId="2569" xr:uid="{770111DD-BCDD-4200-8467-51BF0CC2DD66}"/>
    <cellStyle name="Currency 4 3 2 5 3" xfId="3633" xr:uid="{45EA0A13-1A43-4CF7-8BFF-584608B49CC9}"/>
    <cellStyle name="Currency 4 3 2 6" xfId="2333" xr:uid="{A91EEC5F-BD54-493A-8234-259890703932}"/>
    <cellStyle name="Currency 4 3 2 7" xfId="3977" xr:uid="{06856032-D171-4569-877F-723381756FA4}"/>
    <cellStyle name="Currency 4 3 3" xfId="958" xr:uid="{E4B91D5D-66D6-4469-854F-7EC196CB7D77}"/>
    <cellStyle name="Currency 4 3 3 2" xfId="1935" xr:uid="{9DF8173F-6CC8-483B-A9AF-071ECB0560AB}"/>
    <cellStyle name="Currency 4 3 3 2 2" xfId="3136" xr:uid="{BF3D2DAC-35B6-4225-9C0E-F0E9CF27E1EA}"/>
    <cellStyle name="Currency 4 3 3 2 3" xfId="2733" xr:uid="{A0681CBF-0952-4C0E-B8C8-9BAEC5E9A67E}"/>
    <cellStyle name="Currency 4 3 3 2 4" xfId="2106" xr:uid="{84448822-2F54-46F0-856F-B53057AA4F0C}"/>
    <cellStyle name="Currency 4 3 3 2 5" xfId="4423" xr:uid="{00782AA1-2BA4-4791-93D9-9358338EDB6C}"/>
    <cellStyle name="Currency 4 3 3 3" xfId="1936" xr:uid="{416935DB-EB52-4500-AAB3-61FA4BFEF8C4}"/>
    <cellStyle name="Currency 4 3 3 3 2" xfId="3137" xr:uid="{9D5749AA-FE67-4F60-B632-FC62667CF20A}"/>
    <cellStyle name="Currency 4 3 3 3 3" xfId="3701" xr:uid="{47A44CB9-0F1A-460B-80DB-1CA00560BCC9}"/>
    <cellStyle name="Currency 4 3 3 3 4" xfId="4575" xr:uid="{E11D0C6E-00EB-414E-9649-58C8E34A6D7E}"/>
    <cellStyle name="Currency 4 3 3 4" xfId="1934" xr:uid="{D97FB2A0-A85C-4E77-A3C0-4158289BAAD3}"/>
    <cellStyle name="Currency 4 3 3 4 2" xfId="3135" xr:uid="{BCAD7E4D-B1AA-4DE8-A465-A49F1D752429}"/>
    <cellStyle name="Currency 4 3 3 4 3" xfId="3730" xr:uid="{0FBEB70F-A674-49AE-BBCE-127F75B3AC1E}"/>
    <cellStyle name="Currency 4 3 3 5" xfId="2672" xr:uid="{59FABE09-8C89-474F-B663-9298358850E7}"/>
    <cellStyle name="Currency 4 3 3 6" xfId="4286" xr:uid="{A7DFB0B4-F688-4F86-97A6-55FAE2DB4166}"/>
    <cellStyle name="Currency 4 3 4" xfId="959" xr:uid="{3BB97714-6EE7-4266-817A-2FEB27873ABD}"/>
    <cellStyle name="Currency 4 3 4 2" xfId="1938" xr:uid="{48DF9DBD-2053-44BD-8D44-7CE1B787BA6C}"/>
    <cellStyle name="Currency 4 3 4 2 2" xfId="3138" xr:uid="{16D93E19-4980-43EA-B0B8-5C5DD5138E23}"/>
    <cellStyle name="Currency 4 3 4 2 3" xfId="3666" xr:uid="{6779B807-CBAA-4B29-89C7-87131E6E2E51}"/>
    <cellStyle name="Currency 4 3 4 3" xfId="1939" xr:uid="{87866468-AD2F-4266-B093-779F3FDE8124}"/>
    <cellStyle name="Currency 4 3 4 3 2" xfId="4820" xr:uid="{1E3091D7-65DF-4667-8B75-F8385A588FF8}"/>
    <cellStyle name="Currency 4 3 4 4" xfId="1937" xr:uid="{12466FCB-D006-4BB5-9D69-36AE97FE6BD4}"/>
    <cellStyle name="Currency 4 3 4 5" xfId="4421" xr:uid="{7244CE8C-8CC7-40D6-A2CC-AE0E64D59ED7}"/>
    <cellStyle name="Currency 4 3 5" xfId="1940" xr:uid="{46832651-092A-41CE-8866-7729677EF093}"/>
    <cellStyle name="Currency 4 3 5 2" xfId="3139" xr:uid="{6B49A9A1-3132-4567-B632-52767C1BCEB0}"/>
    <cellStyle name="Currency 4 3 5 3" xfId="3598" xr:uid="{20EA3F6D-076B-495D-A9BA-44A3E60DF3D3}"/>
    <cellStyle name="Currency 4 3 5 4" xfId="4576" xr:uid="{62F43DB4-BCAD-461E-B93E-B9DD4CBDD74E}"/>
    <cellStyle name="Currency 4 3 6" xfId="1941" xr:uid="{50F81B94-8464-473E-BD17-2BD6490EE3BA}"/>
    <cellStyle name="Currency 4 3 6 2" xfId="2922" xr:uid="{8D2B071C-12AD-4A43-A29D-C738ADE80474}"/>
    <cellStyle name="Currency 4 3 6 3" xfId="3627" xr:uid="{923355E6-7878-4C3C-8DB8-6C43138E5415}"/>
    <cellStyle name="Currency 4 3 7" xfId="1927" xr:uid="{949F9FB5-0770-4295-A556-2FDD58B1D905}"/>
    <cellStyle name="Currency 4 3 7 2" xfId="2509" xr:uid="{C36BE391-B8B1-4B4C-977F-63E234ABAC1B}"/>
    <cellStyle name="Currency 4 3 7 3" xfId="3740" xr:uid="{C68B7F3B-6FEA-4928-9B2B-F0FCDF69F0B6}"/>
    <cellStyle name="Currency 4 3 8" xfId="2263" xr:uid="{7936837A-24F4-4B39-835B-D37B9E69A468}"/>
    <cellStyle name="Currency 4 3 9" xfId="4031" xr:uid="{08A130FA-614D-4401-8681-64205ACD216C}"/>
    <cellStyle name="Currency 4 4" xfId="362" xr:uid="{00000000-0005-0000-0000-000069010000}"/>
    <cellStyle name="Currency 4 4 2" xfId="960" xr:uid="{08EAB902-E27A-4339-868C-1EC31F1403ED}"/>
    <cellStyle name="Currency 4 4 2 2" xfId="961" xr:uid="{F7099258-2D25-4F05-B8E7-DF063901BF2C}"/>
    <cellStyle name="Currency 4 4 2 2 2" xfId="1945" xr:uid="{07F0C550-0A55-426C-ACAC-9B9B90E9609A}"/>
    <cellStyle name="Currency 4 4 2 2 2 2" xfId="3141" xr:uid="{E6FD7CA9-A6D2-4C57-AF2D-3AAD7CC4611E}"/>
    <cellStyle name="Currency 4 4 2 2 2 3" xfId="2104" xr:uid="{13458B77-A12B-4026-AE64-9C0B06FBC4CA}"/>
    <cellStyle name="Currency 4 4 2 2 3" xfId="1946" xr:uid="{8BC6DD50-68CA-4F0D-B6AB-D33C32A0464D}"/>
    <cellStyle name="Currency 4 4 2 2 3 2" xfId="4785" xr:uid="{328A601C-6C2B-4105-93A8-E6AC76419B88}"/>
    <cellStyle name="Currency 4 4 2 2 4" xfId="1944" xr:uid="{417BFCD4-5B69-45DA-BE4C-CF1C3544DDA9}"/>
    <cellStyle name="Currency 4 4 2 2 5" xfId="4424" xr:uid="{5B7BE791-6F03-482E-98DB-16F8416DF1CA}"/>
    <cellStyle name="Currency 4 4 2 3" xfId="1947" xr:uid="{298C6720-5CF8-4AC7-A3FB-E3ACE02F21F0}"/>
    <cellStyle name="Currency 4 4 2 3 2" xfId="3142" xr:uid="{5A61335E-4206-48CF-9EE0-5B4571BF00C7}"/>
    <cellStyle name="Currency 4 4 2 3 3" xfId="3731" xr:uid="{3FDA172F-826A-452E-B78F-770CF05A0090}"/>
    <cellStyle name="Currency 4 4 2 3 4" xfId="4577" xr:uid="{87EAF6CF-1350-48C9-A829-C70E0ABE9222}"/>
    <cellStyle name="Currency 4 4 2 4" xfId="1948" xr:uid="{D49ED8DD-55A0-4171-B65C-D49079F00150}"/>
    <cellStyle name="Currency 4 4 2 4 2" xfId="3140" xr:uid="{DA7FA9DB-9C69-480B-A97B-2CF6846DC1D8}"/>
    <cellStyle name="Currency 4 4 2 4 3" xfId="3596" xr:uid="{857C5071-24AA-45C8-BEA8-B9253888D3AA}"/>
    <cellStyle name="Currency 4 4 2 5" xfId="1943" xr:uid="{6C1B323B-1781-4C75-B4B6-83EE8B383EC4}"/>
    <cellStyle name="Currency 4 4 2 5 2" xfId="2652" xr:uid="{60955529-66A8-43D0-94F5-36AA4AA2E7BB}"/>
    <cellStyle name="Currency 4 4 2 5 3" xfId="3700" xr:uid="{01482F66-B2B4-413C-BC9D-BF135C6CA80E}"/>
    <cellStyle name="Currency 4 4 2 6" xfId="2334" xr:uid="{F2A2A47E-1BEB-48F1-A2B2-357B7F9A0F68}"/>
    <cellStyle name="Currency 4 4 2 7" xfId="3978" xr:uid="{1CB0FA2E-0E08-4EB6-8C2D-EC83B06B82DA}"/>
    <cellStyle name="Currency 4 4 3" xfId="962" xr:uid="{D791A16B-117E-4529-B83A-0E8C3DF8A107}"/>
    <cellStyle name="Currency 4 4 3 2" xfId="1950" xr:uid="{419D73A7-D6B1-4275-BB2A-008DF435D382}"/>
    <cellStyle name="Currency 4 4 3 2 2" xfId="3143" xr:uid="{0D68CFE4-F058-42CD-AD4C-9A39A333ED2D}"/>
    <cellStyle name="Currency 4 4 3 2 3" xfId="3593" xr:uid="{268A141C-59EC-45B2-ACEB-739D2AB31446}"/>
    <cellStyle name="Currency 4 4 3 3" xfId="1951" xr:uid="{C27883CD-5C39-400B-9D8E-1F3FB7F90E68}"/>
    <cellStyle name="Currency 4 4 3 3 2" xfId="2734" xr:uid="{BFA432AA-CBFD-4D4F-9E3B-4B5199E8A142}"/>
    <cellStyle name="Currency 4 4 3 3 3" xfId="3623" xr:uid="{BD80F0A1-FB21-4F09-8B60-4970CED4F6F5}"/>
    <cellStyle name="Currency 4 4 3 4" xfId="1949" xr:uid="{0FB6857E-D36B-494F-9D21-1DDDBB7516C0}"/>
    <cellStyle name="Currency 4 4 3 4 2" xfId="3918" xr:uid="{5C23EF95-7573-47C7-976F-1446BEFBD801}"/>
    <cellStyle name="Currency 4 4 3 5" xfId="4287" xr:uid="{02BDA47D-CF4A-4C11-881F-E47C086D26A0}"/>
    <cellStyle name="Currency 4 4 4" xfId="963" xr:uid="{152E745F-8CB8-4762-BB55-7AE8ACFE9465}"/>
    <cellStyle name="Currency 4 4 4 2" xfId="1953" xr:uid="{8E64540C-774D-4A76-A55B-ECD5605377B5}"/>
    <cellStyle name="Currency 4 4 4 3" xfId="1954" xr:uid="{96A429C7-0DBB-4CCF-9F1E-964736CE15F7}"/>
    <cellStyle name="Currency 4 4 4 4" xfId="1952" xr:uid="{BC7621A6-6E2C-4AD1-8351-50C06E79A8CE}"/>
    <cellStyle name="Currency 4 4 4 5" xfId="4578" xr:uid="{366E8536-CA65-41C8-B6F6-6D603FD0B724}"/>
    <cellStyle name="Currency 4 4 5" xfId="1955" xr:uid="{423DBEB7-8072-42E6-BA24-A0C5D2486B64}"/>
    <cellStyle name="Currency 4 4 5 2" xfId="2923" xr:uid="{0F03710E-431E-4973-9E38-493159EE525D}"/>
    <cellStyle name="Currency 4 4 5 3" xfId="3599" xr:uid="{BB3ACAB0-11D8-41B4-B376-4BDA92763353}"/>
    <cellStyle name="Currency 4 4 6" xfId="1956" xr:uid="{F03389AD-4679-4E4B-B3AF-56F12F0206B3}"/>
    <cellStyle name="Currency 4 4 6 2" xfId="2489" xr:uid="{C22711EB-4DE3-4C1D-BB0E-E57C8CB663C4}"/>
    <cellStyle name="Currency 4 4 6 3" xfId="3631" xr:uid="{1B9140D7-298C-4FFB-B2BD-87C1AF4C11CB}"/>
    <cellStyle name="Currency 4 4 7" xfId="1942" xr:uid="{B8A9D2FF-C765-4037-A2B4-402ED6608CEE}"/>
    <cellStyle name="Currency 4 4 7 2" xfId="2243" xr:uid="{C707AE3B-2ED1-4EB2-B4F4-3B03ADFBCC0B}"/>
    <cellStyle name="Currency 4 4 7 3" xfId="3589" xr:uid="{D8DEDB5F-083F-4F02-B4D8-B62FB7764BD2}"/>
    <cellStyle name="Currency 4 4 8" xfId="4032" xr:uid="{555E8321-C1CA-46AA-8DF3-F92FDB27C031}"/>
    <cellStyle name="Currency 4 5" xfId="363" xr:uid="{00000000-0005-0000-0000-00006A010000}"/>
    <cellStyle name="Currency 4 5 2" xfId="964" xr:uid="{09EF471F-D5A0-4087-9769-2B3BC6934FA1}"/>
    <cellStyle name="Currency 4 5 2 2" xfId="965" xr:uid="{F6458E3C-6F47-446B-955F-65A23F92E643}"/>
    <cellStyle name="Currency 4 5 2 2 2" xfId="1960" xr:uid="{CE4EE902-FEB8-471B-B500-E865D1981FC0}"/>
    <cellStyle name="Currency 4 5 2 2 3" xfId="1961" xr:uid="{1268C7BD-24C7-4897-BAE4-5FD30A031256}"/>
    <cellStyle name="Currency 4 5 2 2 4" xfId="1959" xr:uid="{B6ED233E-DD0D-413E-867C-F2C5D0F0B322}"/>
    <cellStyle name="Currency 4 5 2 3" xfId="1962" xr:uid="{C38B0F3B-853F-47F0-8404-DA3463E3FF4B}"/>
    <cellStyle name="Currency 4 5 2 3 2" xfId="2735" xr:uid="{7E22D71C-DBFA-497C-9E2C-35B14CBCC38A}"/>
    <cellStyle name="Currency 4 5 2 3 3" xfId="3714" xr:uid="{03C8C002-A289-470C-9DD6-546905409B43}"/>
    <cellStyle name="Currency 4 5 2 4" xfId="1963" xr:uid="{86233AAD-9EF8-4D33-A107-D228DF9BAE1E}"/>
    <cellStyle name="Currency 4 5 2 4 2" xfId="4779" xr:uid="{36421EDB-C85C-4618-AE5A-F1690DDA5F2A}"/>
    <cellStyle name="Currency 4 5 2 5" xfId="1958" xr:uid="{AC0B1A03-F2B4-4D9C-A423-278A5CC05A2B}"/>
    <cellStyle name="Currency 4 5 2 6" xfId="4288" xr:uid="{2BB492D8-1CD8-4AAD-B9A6-AB73D7190839}"/>
    <cellStyle name="Currency 4 5 3" xfId="966" xr:uid="{6835004F-51E5-4828-85BF-9E57503002A6}"/>
    <cellStyle name="Currency 4 5 3 2" xfId="1965" xr:uid="{20E28CAC-7307-44E5-A98D-0797D989F6E2}"/>
    <cellStyle name="Currency 4 5 3 3" xfId="1966" xr:uid="{FA59E3BD-8852-4158-BE88-874E57AC4160}"/>
    <cellStyle name="Currency 4 5 3 4" xfId="1964" xr:uid="{AC990A04-2B2D-4F1E-B349-5790D0EB953C}"/>
    <cellStyle name="Currency 4 5 3 5" xfId="4579" xr:uid="{FD9B47C2-EBC1-411C-ADB7-C3D1AA1894C1}"/>
    <cellStyle name="Currency 4 5 4" xfId="967" xr:uid="{06860664-C69C-41DA-BBC4-E609DB16E1F6}"/>
    <cellStyle name="Currency 4 5 4 2" xfId="1968" xr:uid="{48E9C064-1DAB-4439-9394-C168F1FADB62}"/>
    <cellStyle name="Currency 4 5 4 3" xfId="1969" xr:uid="{91197E38-3DF8-41B6-89C5-846FB229A478}"/>
    <cellStyle name="Currency 4 5 4 4" xfId="1967" xr:uid="{3CA50884-3F77-404E-9211-03397C54D709}"/>
    <cellStyle name="Currency 4 5 5" xfId="1970" xr:uid="{BA0699AC-9731-4A63-A1F4-7E9D7714E763}"/>
    <cellStyle name="Currency 4 5 5 2" xfId="2549" xr:uid="{3D301D6C-F283-4069-AF23-F570248CC79C}"/>
    <cellStyle name="Currency 4 5 5 3" xfId="3725" xr:uid="{A33657C2-DF3C-4748-BBBA-BAF7A9533637}"/>
    <cellStyle name="Currency 4 5 6" xfId="1971" xr:uid="{910C0BEB-A35C-49F6-829E-D7A1D294A28A}"/>
    <cellStyle name="Currency 4 5 6 2" xfId="2335" xr:uid="{CB91DA29-EED7-42C0-A465-AD4E7F631CBC}"/>
    <cellStyle name="Currency 4 5 6 3" xfId="2094" xr:uid="{2093378A-27B2-4EF5-9ABB-22C49FD1E446}"/>
    <cellStyle name="Currency 4 5 7" xfId="1957" xr:uid="{FF817C1D-4530-409A-A731-A75AECC83F40}"/>
    <cellStyle name="Currency 4 5 8" xfId="4033" xr:uid="{5B7733B9-A7D5-485E-AE0C-40C44ACF3215}"/>
    <cellStyle name="Currency 4 6" xfId="364" xr:uid="{00000000-0005-0000-0000-00006B010000}"/>
    <cellStyle name="Currency 4 6 2" xfId="968" xr:uid="{6B834B90-9C16-4821-ADE2-4F9D2D5E0A94}"/>
    <cellStyle name="Currency 4 6 2 2" xfId="969" xr:uid="{2F1924F0-4491-47D0-AD77-F02F58BEAD37}"/>
    <cellStyle name="Currency 4 6 2 2 2" xfId="1975" xr:uid="{DDC32CB2-814A-431B-98BC-14958305F8DA}"/>
    <cellStyle name="Currency 4 6 2 2 3" xfId="1976" xr:uid="{50484452-65E0-4EB3-AAC8-0BC58837A10F}"/>
    <cellStyle name="Currency 4 6 2 2 4" xfId="1974" xr:uid="{85DFC99D-865C-4AB5-9DAB-70B8FDF2AD03}"/>
    <cellStyle name="Currency 4 6 2 3" xfId="1977" xr:uid="{0EA1167B-4FF6-42EE-B807-F2FBF9CCBF48}"/>
    <cellStyle name="Currency 4 6 2 3 2" xfId="2736" xr:uid="{94D04D4F-C545-4EE6-B272-551427A17DC4}"/>
    <cellStyle name="Currency 4 6 2 3 3" xfId="3674" xr:uid="{7A1125B0-C160-43D9-883E-3585C8280B5E}"/>
    <cellStyle name="Currency 4 6 2 4" xfId="1978" xr:uid="{12311F4D-EF14-4B30-B183-AB23186B0A00}"/>
    <cellStyle name="Currency 4 6 2 4 2" xfId="3917" xr:uid="{935544A4-B3F0-4A6D-B177-A0326EDC798F}"/>
    <cellStyle name="Currency 4 6 2 5" xfId="1973" xr:uid="{FD44046F-7A95-48EF-8189-CA840FB277FF}"/>
    <cellStyle name="Currency 4 6 2 6" xfId="4289" xr:uid="{5D56E9C2-EAD5-4B37-AF2E-504A5E170905}"/>
    <cellStyle name="Currency 4 6 3" xfId="970" xr:uid="{FEC9611B-FF80-438B-9C67-FEE22EDDB964}"/>
    <cellStyle name="Currency 4 6 3 2" xfId="1980" xr:uid="{176E0AE1-FA09-42DF-9504-44D919F9E85B}"/>
    <cellStyle name="Currency 4 6 3 3" xfId="1981" xr:uid="{DFC4609C-5809-478E-97A5-1571A0757B87}"/>
    <cellStyle name="Currency 4 6 3 4" xfId="1979" xr:uid="{F48B368C-41D7-4B99-8467-24FD081F32C5}"/>
    <cellStyle name="Currency 4 6 3 5" xfId="4580" xr:uid="{DC41E547-87D4-4CC2-B28F-E22CDE7A7601}"/>
    <cellStyle name="Currency 4 6 4" xfId="971" xr:uid="{2FD94053-3D91-40B7-B92E-FB22A7FBF10E}"/>
    <cellStyle name="Currency 4 6 4 2" xfId="1983" xr:uid="{E4A27C6E-2C57-4409-8CDB-EECA2511F219}"/>
    <cellStyle name="Currency 4 6 4 3" xfId="1984" xr:uid="{E07A24EE-376A-4369-B98C-5DC15CCE5405}"/>
    <cellStyle name="Currency 4 6 4 4" xfId="1982" xr:uid="{B9E51578-34CB-4F2A-95C8-F6262182D05C}"/>
    <cellStyle name="Currency 4 6 5" xfId="1985" xr:uid="{7D2A57AA-76FF-43D0-8806-7DB462F119E0}"/>
    <cellStyle name="Currency 4 6 5 2" xfId="2612" xr:uid="{B9C602C5-586F-4BE7-B1C4-A15B6654210B}"/>
    <cellStyle name="Currency 4 6 5 3" xfId="2123" xr:uid="{2FD69591-7C71-4A2A-8FC4-94698A8C4ACC}"/>
    <cellStyle name="Currency 4 6 6" xfId="1986" xr:uid="{90213F4A-FA71-4585-B3A5-885A346EF136}"/>
    <cellStyle name="Currency 4 6 6 2" xfId="2336" xr:uid="{DB0358F4-B394-4351-99C0-11688ABF250E}"/>
    <cellStyle name="Currency 4 6 6 3" xfId="3606" xr:uid="{E1BD65C9-D09E-4C1A-8D49-271CF2E968CB}"/>
    <cellStyle name="Currency 4 6 7" xfId="1972" xr:uid="{B0A27CB3-8CDD-45C1-A7FC-5575FDE95EB1}"/>
    <cellStyle name="Currency 4 6 8" xfId="4034" xr:uid="{931DA42B-99C5-4C5C-B6E2-E4E2E61B56BC}"/>
    <cellStyle name="Currency 4 7" xfId="365" xr:uid="{00000000-0005-0000-0000-00006C010000}"/>
    <cellStyle name="Currency 4 7 2" xfId="972" xr:uid="{1CEE0AED-FF14-485E-A797-A8EED95DD60D}"/>
    <cellStyle name="Currency 4 7 2 2" xfId="1989" xr:uid="{22624A58-CE27-4E16-BB29-06CEF8EB035E}"/>
    <cellStyle name="Currency 4 7 2 2 2" xfId="2924" xr:uid="{BBB64BB9-2DB6-4C38-BE8F-092E7CCC44E2}"/>
    <cellStyle name="Currency 4 7 2 2 3" xfId="3713" xr:uid="{19C6231D-1EF7-4540-88B7-6FEDB59B42EA}"/>
    <cellStyle name="Currency 4 7 2 3" xfId="1990" xr:uid="{B26EF95D-2E98-47C3-A95D-DD132F17BC73}"/>
    <cellStyle name="Currency 4 7 2 4" xfId="1988" xr:uid="{EC7F557C-8180-425A-8B8D-6026A695D81F}"/>
    <cellStyle name="Currency 4 7 3" xfId="973" xr:uid="{8056549C-FA99-4B3A-8F59-7FFFFC7FAF6E}"/>
    <cellStyle name="Currency 4 7 3 2" xfId="1992" xr:uid="{0422DDB5-43D3-43C3-A594-2FDB8E932B28}"/>
    <cellStyle name="Currency 4 7 3 3" xfId="1993" xr:uid="{93719B63-8B7B-4787-A379-342121B2DF15}"/>
    <cellStyle name="Currency 4 7 3 4" xfId="1991" xr:uid="{FF68129D-3127-427C-8BC4-EEDBA58FED49}"/>
    <cellStyle name="Currency 4 7 4" xfId="1994" xr:uid="{4D03BAE4-ADA1-4D4F-9DDF-9CF8B916341A}"/>
    <cellStyle name="Currency 4 7 4 2" xfId="2337" xr:uid="{0E6E3A84-2CFA-4EF2-9D40-4460961EC192}"/>
    <cellStyle name="Currency 4 7 4 3" xfId="3675" xr:uid="{E20F7CD9-78E4-4D2D-9134-A2454C41F594}"/>
    <cellStyle name="Currency 4 7 5" xfId="1995" xr:uid="{7417005A-036E-46C9-A256-FFA55C12C71D}"/>
    <cellStyle name="Currency 4 7 6" xfId="1987" xr:uid="{9E02E690-8D93-47F7-A11B-F30E9140FC0A}"/>
    <cellStyle name="Currency 4 7 7" xfId="4035" xr:uid="{FB65B7E6-53A6-4135-A507-4600B6275DF7}"/>
    <cellStyle name="Currency 4 8" xfId="366" xr:uid="{00000000-0005-0000-0000-00006D010000}"/>
    <cellStyle name="Currency 4 8 2" xfId="974" xr:uid="{67CF8A7C-B490-4E55-8EF9-CBD36FA861F7}"/>
    <cellStyle name="Currency 4 8 2 2" xfId="1998" xr:uid="{5F53F6CC-DFD6-41DA-8BB5-94D9817792B9}"/>
    <cellStyle name="Currency 4 8 2 2 2" xfId="2925" xr:uid="{C349CC37-4315-40D7-B3A3-C76DDC52BF6C}"/>
    <cellStyle name="Currency 4 8 2 2 3" xfId="3602" xr:uid="{4E179B17-98E4-4536-95E5-3CCF8CC807E4}"/>
    <cellStyle name="Currency 4 8 2 3" xfId="1999" xr:uid="{915C6122-A1CB-4018-B3D3-F3736F4123B6}"/>
    <cellStyle name="Currency 4 8 2 4" xfId="1997" xr:uid="{5A1BF91C-9A82-42E2-BC08-C460A35EC13F}"/>
    <cellStyle name="Currency 4 8 3" xfId="975" xr:uid="{81F25AE0-FEEA-4EDF-B61C-3112B0B7F075}"/>
    <cellStyle name="Currency 4 8 3 2" xfId="2001" xr:uid="{5AB03B39-4545-43B3-AE7C-A161A90B925C}"/>
    <cellStyle name="Currency 4 8 3 3" xfId="2002" xr:uid="{B89A6B48-9E74-41C5-B5A1-CBB6B0F5D592}"/>
    <cellStyle name="Currency 4 8 3 4" xfId="2000" xr:uid="{0005B5D6-A0EB-4FD1-8F00-BD1E5BC1AEA1}"/>
    <cellStyle name="Currency 4 8 4" xfId="2003" xr:uid="{7BDF8D7F-5A4E-4B82-A856-AC71EE9A3656}"/>
    <cellStyle name="Currency 4 8 4 2" xfId="2338" xr:uid="{52BCFEF6-920B-4381-8B45-760BF4BCCB7C}"/>
    <cellStyle name="Currency 4 8 4 3" xfId="2127" xr:uid="{9637F982-1E0A-4F49-94DF-0F2DA7185529}"/>
    <cellStyle name="Currency 4 8 5" xfId="2004" xr:uid="{5A3C3953-2834-4027-8B4C-45BF6011AE52}"/>
    <cellStyle name="Currency 4 8 6" xfId="1996" xr:uid="{6B701AF2-C9A4-40AA-8FA5-BC8A465F0007}"/>
    <cellStyle name="Currency 4 8 7" xfId="4036" xr:uid="{B75355CB-FC19-470D-9001-A40B83756E26}"/>
    <cellStyle name="Currency 4 9" xfId="976" xr:uid="{5DD7DE8A-F93A-4F0C-84A6-E5587C5D930A}"/>
    <cellStyle name="Currency 4 9 2" xfId="2006" xr:uid="{BC8119A1-E50E-409A-B7C8-C487483C55E5}"/>
    <cellStyle name="Currency 4 9 2 2" xfId="3144" xr:uid="{C21FFF3B-4144-4FC1-A664-722C01F115CB}"/>
    <cellStyle name="Currency 4 9 2 3" xfId="3724" xr:uid="{8941B9A0-FFDF-4B92-B0E6-452EE8C67A70}"/>
    <cellStyle name="Currency 4 9 3" xfId="2007" xr:uid="{3822D4B9-9919-4C76-8393-DD540CC86D57}"/>
    <cellStyle name="Currency 4 9 3 2" xfId="2728" xr:uid="{9A37612C-AD8D-4E0E-9766-29896A24B8CA}"/>
    <cellStyle name="Currency 4 9 3 3" xfId="3694" xr:uid="{F8354AE4-D870-4A2A-AFB1-361B4BDF4FB7}"/>
    <cellStyle name="Currency 4 9 4" xfId="2005" xr:uid="{856993BD-7AB6-4A4B-820D-9604A9011EEB}"/>
    <cellStyle name="Currency 4 9 4 2" xfId="2330" xr:uid="{EF346BA8-FD87-4AEB-9756-CEEAEC851D91}"/>
    <cellStyle name="Currency 4 9 4 3" xfId="3683" xr:uid="{3BFDEE8F-6188-4BD6-924D-20F5CBF3A9C0}"/>
    <cellStyle name="Currency 4 9 5" xfId="3974" xr:uid="{0A64F9D1-7E1E-4AEB-917D-24EDEE23AD64}"/>
    <cellStyle name="Currency 5" xfId="367" xr:uid="{00000000-0005-0000-0000-00006E010000}"/>
    <cellStyle name="Currency 5 2" xfId="368" xr:uid="{00000000-0005-0000-0000-00006F010000}"/>
    <cellStyle name="Currency 5 2 2" xfId="977" xr:uid="{D4CE00F2-CA55-421D-9985-F491EC6A4745}"/>
    <cellStyle name="Currency 5 2 2 2" xfId="2011" xr:uid="{729599EB-9D00-4454-9B4E-FAFB100A7ACC}"/>
    <cellStyle name="Currency 5 2 2 2 2" xfId="3146" xr:uid="{2B9D92C8-9655-420E-9195-7FA6AFBB01F8}"/>
    <cellStyle name="Currency 5 2 2 2 3" xfId="2739" xr:uid="{7C572868-169E-4A73-A959-B10F1CB1187D}"/>
    <cellStyle name="Currency 5 2 2 2 4" xfId="2092" xr:uid="{1CCA91C1-6C84-4279-9BB6-2C12EC2F7A87}"/>
    <cellStyle name="Currency 5 2 2 2 5" xfId="4425" xr:uid="{3490AC07-F2A7-4CD4-BE9F-752239E1C3BC}"/>
    <cellStyle name="Currency 5 2 2 3" xfId="2012" xr:uid="{47DA8CE6-ADEB-4DF8-BD8A-82811F4CC803}"/>
    <cellStyle name="Currency 5 2 2 3 2" xfId="3147" xr:uid="{4C7C7B95-A343-4AE9-97D6-C6C056660977}"/>
    <cellStyle name="Currency 5 2 2 3 3" xfId="3587" xr:uid="{8C961439-CD0E-4F4A-B42D-2EB5A5B71F61}"/>
    <cellStyle name="Currency 5 2 2 3 4" xfId="4581" xr:uid="{9C08F95B-53C4-4537-965C-DFDF41FAC1C4}"/>
    <cellStyle name="Currency 5 2 2 4" xfId="2010" xr:uid="{4E223EB0-4E32-4424-9CE4-F7AF01507104}"/>
    <cellStyle name="Currency 5 2 2 4 2" xfId="3145" xr:uid="{C7EDD5B6-289E-4294-8A48-02175F7C3829}"/>
    <cellStyle name="Currency 5 2 2 4 3" xfId="3719" xr:uid="{2C0D5DFC-33C7-41F7-BF8D-2E924BCCF7CE}"/>
    <cellStyle name="Currency 5 2 2 5" xfId="2681" xr:uid="{082EDB3C-5001-4193-B561-DB0528AC22ED}"/>
    <cellStyle name="Currency 5 2 2 6" xfId="2340" xr:uid="{F22B7332-D671-4CEE-B688-063404932A79}"/>
    <cellStyle name="Currency 5 2 2 7" xfId="3980" xr:uid="{7C71F43F-0DAF-4B45-8F88-282943B42744}"/>
    <cellStyle name="Currency 5 2 3" xfId="978" xr:uid="{E3141044-E3BF-43D2-B83F-525E0FFB41BE}"/>
    <cellStyle name="Currency 5 2 3 2" xfId="2014" xr:uid="{A57FA567-2987-43BD-A20D-CBE1C38C3573}"/>
    <cellStyle name="Currency 5 2 3 2 2" xfId="3148" xr:uid="{67F6D150-5B78-4638-B366-3F24D2E5264E}"/>
    <cellStyle name="Currency 5 2 3 2 3" xfId="3703" xr:uid="{A615A4D2-1069-4F86-8861-E670D03753FC}"/>
    <cellStyle name="Currency 5 2 3 3" xfId="2015" xr:uid="{6C02070E-5D4D-4D15-8522-129995E66E1E}"/>
    <cellStyle name="Currency 5 2 3 3 2" xfId="2738" xr:uid="{D5E54F30-06E4-491A-999C-CE1111E19792}"/>
    <cellStyle name="Currency 5 2 3 3 3" xfId="3617" xr:uid="{DFDF0CCE-5F83-4C94-8767-BE2838907673}"/>
    <cellStyle name="Currency 5 2 3 4" xfId="2013" xr:uid="{1153BD5D-303F-4200-80F9-C74DFAE33B7B}"/>
    <cellStyle name="Currency 5 2 3 4 2" xfId="3922" xr:uid="{D97B93D6-EA59-4701-B73D-3C414E332FBD}"/>
    <cellStyle name="Currency 5 2 3 5" xfId="4291" xr:uid="{7F53B40C-38E7-4175-9DA7-15F70B904B93}"/>
    <cellStyle name="Currency 5 2 4" xfId="2016" xr:uid="{888E593B-E19A-47BC-BE8E-6E283EB2EEE9}"/>
    <cellStyle name="Currency 5 2 4 2" xfId="3149" xr:uid="{3D22742F-C3D7-455C-B227-164A9010897B}"/>
    <cellStyle name="Currency 5 2 4 3" xfId="2093" xr:uid="{B2D87976-C1B8-4608-BFD7-6EB3A86C60BF}"/>
    <cellStyle name="Currency 5 2 4 4" xfId="4582" xr:uid="{6B8B0E58-8304-4A35-A310-21986B698774}"/>
    <cellStyle name="Currency 5 2 5" xfId="2017" xr:uid="{7064FF67-888C-458D-8637-C4C425F0E1E9}"/>
    <cellStyle name="Currency 5 2 5 2" xfId="2927" xr:uid="{11C7EAF8-5A70-49B1-8B0F-D4CF4D86EDC1}"/>
    <cellStyle name="Currency 5 2 5 3" xfId="3646" xr:uid="{A9209523-7CD4-49BA-BD15-87D6B32A4FF6}"/>
    <cellStyle name="Currency 5 2 6" xfId="2009" xr:uid="{0AE4F536-8A73-456D-917D-760B1B5B1754}"/>
    <cellStyle name="Currency 5 2 6 2" xfId="2579" xr:uid="{70F976C3-05E3-41E7-BC7E-A80C0D94E74A}"/>
    <cellStyle name="Currency 5 2 6 3" xfId="3632" xr:uid="{22DD8F87-8C25-444C-B3FF-3ED9589E6FBB}"/>
    <cellStyle name="Currency 5 2 7" xfId="2273" xr:uid="{0BA560B8-3267-496B-910B-82C8FC75AAED}"/>
    <cellStyle name="Currency 5 2 8" xfId="4038" xr:uid="{96FEE6F8-7EE5-4198-A2CC-1CCB74EF105C}"/>
    <cellStyle name="Currency 5 3" xfId="979" xr:uid="{D0F3B5AB-31A3-40DE-9959-6BF71AF8C48D}"/>
    <cellStyle name="Currency 5 3 2" xfId="2019" xr:uid="{4B51A0CC-07B3-428D-AE51-CAD2F8B3DED8}"/>
    <cellStyle name="Currency 5 3 2 2" xfId="3151" xr:uid="{2662E26C-C4EE-4461-9FCC-4E83D873ECD1}"/>
    <cellStyle name="Currency 5 3 2 3" xfId="2740" xr:uid="{FD3994A2-BC47-44F4-AF87-66BC8762A027}"/>
    <cellStyle name="Currency 5 3 2 4" xfId="3738" xr:uid="{85B527F3-D407-43DD-80B2-B0C53BD2D805}"/>
    <cellStyle name="Currency 5 3 2 5" xfId="4426" xr:uid="{460DF3C5-AA25-4645-B30F-8F28E7E39910}"/>
    <cellStyle name="Currency 5 3 3" xfId="2020" xr:uid="{B185AABA-A216-4D73-9034-C5C3A2F2349F}"/>
    <cellStyle name="Currency 5 3 3 2" xfId="3152" xr:uid="{7E79CF4A-A52E-4956-B0D0-A1D11950795B}"/>
    <cellStyle name="Currency 5 3 3 3" xfId="2125" xr:uid="{95DD4E2B-81E8-467C-94E0-5DE9A2182E3A}"/>
    <cellStyle name="Currency 5 3 3 4" xfId="4583" xr:uid="{A9F798CE-9D8B-4B54-B990-868D2E1EC57B}"/>
    <cellStyle name="Currency 5 3 4" xfId="2018" xr:uid="{D3D0835A-EAC5-4993-AA6A-1B4C4A0D4105}"/>
    <cellStyle name="Currency 5 3 4 2" xfId="3150" xr:uid="{1B2ACDC8-FBD2-48FB-9341-3BE5846D5BDA}"/>
    <cellStyle name="Currency 5 3 4 3" xfId="3583" xr:uid="{DAC6EC3F-B707-4A5A-B6BB-4883A5056741}"/>
    <cellStyle name="Currency 5 3 5" xfId="2622" xr:uid="{999CCECA-B5D0-4BCB-90A0-2C8B69DFCCE8}"/>
    <cellStyle name="Currency 5 3 6" xfId="2339" xr:uid="{7D4D5A2F-FB37-4ACA-B29E-520491460E5D}"/>
    <cellStyle name="Currency 5 3 7" xfId="3979" xr:uid="{AAD9495C-4E08-4D33-B567-0F7F121F109E}"/>
    <cellStyle name="Currency 5 4" xfId="980" xr:uid="{3F7C2868-C670-4855-9763-26FFE808EF10}"/>
    <cellStyle name="Currency 5 4 2" xfId="2022" xr:uid="{7A9BB870-AE72-42B0-97C6-D3E46951477E}"/>
    <cellStyle name="Currency 5 4 2 2" xfId="3153" xr:uid="{65E7387B-47FD-4CC3-8F4A-EECA3655116E}"/>
    <cellStyle name="Currency 5 4 2 3" xfId="3680" xr:uid="{362BCFCF-0418-44A1-9035-907866334654}"/>
    <cellStyle name="Currency 5 4 3" xfId="2023" xr:uid="{B0707E08-B0BF-492B-B4EE-B2580029D03D}"/>
    <cellStyle name="Currency 5 4 3 2" xfId="2737" xr:uid="{86240182-19D9-4CF5-A901-6900371D4FA2}"/>
    <cellStyle name="Currency 5 4 3 3" xfId="2114" xr:uid="{3291A7C5-4EB3-493C-8CD5-05EAA9DAAB64}"/>
    <cellStyle name="Currency 5 4 4" xfId="2021" xr:uid="{BE1BC78F-D48D-4F1E-9D9B-EB6E6BE8D781}"/>
    <cellStyle name="Currency 5 4 4 2" xfId="4834" xr:uid="{A3004EB5-C2FC-48C0-A39C-43813CD57D9B}"/>
    <cellStyle name="Currency 5 4 5" xfId="4290" xr:uid="{CFB760C0-2DC6-43EF-9320-0A7603EF979D}"/>
    <cellStyle name="Currency 5 5" xfId="981" xr:uid="{6FD8318D-DAE0-4408-8CEA-B65C6FFBA2F2}"/>
    <cellStyle name="Currency 5 5 2" xfId="2025" xr:uid="{69D75916-52FE-4033-A254-9FDDBE75F6DB}"/>
    <cellStyle name="Currency 5 5 3" xfId="2026" xr:uid="{2C00C3AA-AFAF-4D97-960D-10AABFA43A0E}"/>
    <cellStyle name="Currency 5 5 4" xfId="2024" xr:uid="{C48E10A4-5DD3-4FD9-97EC-F73832546E68}"/>
    <cellStyle name="Currency 5 5 5" xfId="4584" xr:uid="{8089E963-EE6A-4166-AD27-537B8C258AEE}"/>
    <cellStyle name="Currency 5 6" xfId="2027" xr:uid="{E5558797-31CD-45DD-B56C-94F6831AF5C3}"/>
    <cellStyle name="Currency 5 6 2" xfId="2926" xr:uid="{5DD2C4A6-8A75-45D9-B17C-CCBBD986896F}"/>
    <cellStyle name="Currency 5 6 3" xfId="3729" xr:uid="{782CD31C-1D19-438B-B4DB-912DB4048270}"/>
    <cellStyle name="Currency 5 7" xfId="2028" xr:uid="{F008FA30-52D8-430F-B88D-C204F6C0A724}"/>
    <cellStyle name="Currency 5 7 2" xfId="2519" xr:uid="{C3E79AEA-C2E1-4F8B-85A4-F9751B7F1799}"/>
    <cellStyle name="Currency 5 7 3" xfId="3685" xr:uid="{5C0F1CFA-DDF3-4484-AC1F-4A69905508CF}"/>
    <cellStyle name="Currency 5 8" xfId="2008" xr:uid="{C178BFFA-DBDF-4EEF-BB68-ADB4EB30EF48}"/>
    <cellStyle name="Currency 5 8 2" xfId="2213" xr:uid="{CA4ED452-BC59-4A9A-B79F-8B3D09AE401A}"/>
    <cellStyle name="Currency 5 8 3" xfId="3737" xr:uid="{4B089A2F-F2DC-4192-BC6D-67C5EA096A06}"/>
    <cellStyle name="Currency 5 9" xfId="4037" xr:uid="{2857D41D-39AA-44A1-BAF9-3EA6FB536814}"/>
    <cellStyle name="Currency 6" xfId="982" xr:uid="{10CE1AF9-2ECF-445C-8388-5F7FFE58C786}"/>
    <cellStyle name="Currency 6 2" xfId="2030" xr:uid="{03BB7840-D00C-4CF2-A376-054CD313E744}"/>
    <cellStyle name="Currency 6 2 2" xfId="3155" xr:uid="{1809131E-8EF3-4C1D-9021-A6315CACD054}"/>
    <cellStyle name="Currency 6 2 3" xfId="2741" xr:uid="{C88FD17E-0296-4C1D-ABA5-21C641592853}"/>
    <cellStyle name="Currency 6 2 4" xfId="3693" xr:uid="{0A99EF6C-7BB2-4F88-91EA-3CE184497C35}"/>
    <cellStyle name="Currency 6 2 5" xfId="4427" xr:uid="{73FE71A3-4C54-480E-A8A1-57057DF71D38}"/>
    <cellStyle name="Currency 6 3" xfId="2031" xr:uid="{F7E27257-4823-4F47-AC2F-F9AF12F4AACD}"/>
    <cellStyle name="Currency 6 3 2" xfId="3156" xr:uid="{81C11FAF-B8BD-4EB9-AAE1-1F3CBA754958}"/>
    <cellStyle name="Currency 6 3 3" xfId="3586" xr:uid="{3B231376-C564-4B88-9C9B-5A9BEFA23392}"/>
    <cellStyle name="Currency 6 3 4" xfId="4585" xr:uid="{28AEF7F9-B5D6-4220-8147-24AB3F86F8D1}"/>
    <cellStyle name="Currency 6 4" xfId="2029" xr:uid="{7DD26506-4493-400F-BC09-13820863731D}"/>
    <cellStyle name="Currency 6 4 2" xfId="3154" xr:uid="{D482BF5A-AB1D-4E4B-BA92-7FBB8EB438A4}"/>
    <cellStyle name="Currency 6 4 3" xfId="3591" xr:uid="{39AD7E63-7D3C-4974-A2E7-08C10B4E13C3}"/>
    <cellStyle name="Currency 6 5" xfId="2693" xr:uid="{895B0B70-7B35-4C3E-BCC8-62F387F9F82E}"/>
    <cellStyle name="Currency 6 6" xfId="2298" xr:uid="{1EA6DD77-752A-4C21-BD44-3BC3B220C161}"/>
    <cellStyle name="Currency 6 7" xfId="4026" xr:uid="{1F36F2AC-5E7F-4041-A380-D3EA9C638B20}"/>
    <cellStyle name="Currency 7" xfId="2727" xr:uid="{1078E4A3-3F38-4EFF-A6B0-F192B7808E09}"/>
    <cellStyle name="Currency 7 2" xfId="3157" xr:uid="{A705B953-09C1-448F-99C2-3F38EF9A334F}"/>
    <cellStyle name="Currency 7 3" xfId="4418" xr:uid="{FBC74DE4-669B-4989-B1DF-A10015FD54BD}"/>
    <cellStyle name="Emphasis 1" xfId="369" xr:uid="{00000000-0005-0000-0000-000070010000}"/>
    <cellStyle name="Emphasis 2" xfId="370" xr:uid="{00000000-0005-0000-0000-000071010000}"/>
    <cellStyle name="Emphasis 3" xfId="371" xr:uid="{00000000-0005-0000-0000-000072010000}"/>
    <cellStyle name="Good 2" xfId="372" xr:uid="{00000000-0005-0000-0000-000073010000}"/>
    <cellStyle name="Good 3" xfId="373" xr:uid="{00000000-0005-0000-0000-000074010000}"/>
    <cellStyle name="Heading 1 2" xfId="374" xr:uid="{00000000-0005-0000-0000-000075010000}"/>
    <cellStyle name="Heading 1 3" xfId="375" xr:uid="{00000000-0005-0000-0000-000076010000}"/>
    <cellStyle name="Heading 2 2" xfId="376" xr:uid="{00000000-0005-0000-0000-000077010000}"/>
    <cellStyle name="Heading 2 3" xfId="377" xr:uid="{00000000-0005-0000-0000-000078010000}"/>
    <cellStyle name="Heading 3 2" xfId="378" xr:uid="{00000000-0005-0000-0000-000079010000}"/>
    <cellStyle name="Heading 3 3" xfId="379" xr:uid="{00000000-0005-0000-0000-00007A010000}"/>
    <cellStyle name="Heading 4 2" xfId="380" xr:uid="{00000000-0005-0000-0000-00007B010000}"/>
    <cellStyle name="Heading 4 3" xfId="381" xr:uid="{00000000-0005-0000-0000-00007C010000}"/>
    <cellStyle name="Hyperlink" xfId="382" builtinId="8"/>
    <cellStyle name="Hyperlink 2" xfId="383" xr:uid="{00000000-0005-0000-0000-00007E010000}"/>
    <cellStyle name="Hyperlink 3" xfId="384" xr:uid="{00000000-0005-0000-0000-00007F010000}"/>
    <cellStyle name="Hyperlink 4" xfId="385" xr:uid="{00000000-0005-0000-0000-000080010000}"/>
    <cellStyle name="Input 2" xfId="386" xr:uid="{00000000-0005-0000-0000-000081010000}"/>
    <cellStyle name="Input 3" xfId="387" xr:uid="{00000000-0005-0000-0000-000082010000}"/>
    <cellStyle name="Linked Cell 2" xfId="388" xr:uid="{00000000-0005-0000-0000-000083010000}"/>
    <cellStyle name="Linked Cell 3" xfId="389" xr:uid="{00000000-0005-0000-0000-000084010000}"/>
    <cellStyle name="Neutral 2" xfId="390" xr:uid="{00000000-0005-0000-0000-000085010000}"/>
    <cellStyle name="Neutral 3" xfId="391" xr:uid="{00000000-0005-0000-0000-000086010000}"/>
    <cellStyle name="Normal" xfId="0" builtinId="0"/>
    <cellStyle name="Normal 10" xfId="392" xr:uid="{00000000-0005-0000-0000-000088010000}"/>
    <cellStyle name="Normal 10 10" xfId="983" xr:uid="{4D84BC89-E62F-43A4-A5A2-08096DF0C22B}"/>
    <cellStyle name="Normal 10 10 2" xfId="3158" xr:uid="{952DBAB8-D611-4F23-AC83-95D1184726E8}"/>
    <cellStyle name="Normal 10 10 3" xfId="2897" xr:uid="{2EE57F87-4EF1-4992-A63E-42C9548C1D43}"/>
    <cellStyle name="Normal 10 10 4" xfId="4292" xr:uid="{79809D8D-A81E-4F6A-8108-B9F6BC7A2FDF}"/>
    <cellStyle name="Normal 10 11" xfId="984" xr:uid="{662B79F5-63A5-451B-AA96-9FF050ED9EA8}"/>
    <cellStyle name="Normal 10 12" xfId="985" xr:uid="{609D7D96-729D-4D2D-9573-902DE1CBCF15}"/>
    <cellStyle name="Normal 10 13" xfId="2211" xr:uid="{5A282318-096D-48AB-9E6D-2A737EE702F1}"/>
    <cellStyle name="Normal 10 14" xfId="4051" xr:uid="{F2FF00A1-48E5-439A-8D6E-A6E967CC89F7}"/>
    <cellStyle name="Normal 10 2" xfId="393" xr:uid="{00000000-0005-0000-0000-000089010000}"/>
    <cellStyle name="Normal 10 2 2" xfId="986" xr:uid="{62EBBE34-49E5-48D9-84FB-6EE79EE3E945}"/>
    <cellStyle name="Normal 10 2 2 2" xfId="987" xr:uid="{3BC676A9-0F49-4CF1-9B44-9789DFC749CC}"/>
    <cellStyle name="Normal 10 2 2 2 2" xfId="988" xr:uid="{2CEEBFEE-181C-45FA-86E7-081B61DCB356}"/>
    <cellStyle name="Normal 10 2 2 2 2 2" xfId="3161" xr:uid="{F7635C97-753A-4470-BB80-8904E2B40426}"/>
    <cellStyle name="Normal 10 2 2 2 2 3" xfId="4429" xr:uid="{E0983610-35C4-4260-82A2-9D82315D5522}"/>
    <cellStyle name="Normal 10 2 2 2 3" xfId="3162" xr:uid="{B802B507-3013-48AD-BFFB-5309C9BD818D}"/>
    <cellStyle name="Normal 10 2 2 2 3 2" xfId="4586" xr:uid="{E1F30B68-71D8-4408-BBA6-6546F27222FF}"/>
    <cellStyle name="Normal 10 2 2 2 4" xfId="3160" xr:uid="{1CE5B4B4-699D-4328-9062-B047DA840200}"/>
    <cellStyle name="Normal 10 2 2 2 5" xfId="4397" xr:uid="{27C13992-0109-44D7-8F5B-2F8B3B1FD5CE}"/>
    <cellStyle name="Normal 10 2 2 3" xfId="2744" xr:uid="{B09C382D-2FFC-447C-A42C-3E45B45E422B}"/>
    <cellStyle name="Normal 10 2 2 3 2" xfId="3163" xr:uid="{DF6829A2-6DFD-4D83-8C46-AEDB659D7915}"/>
    <cellStyle name="Normal 10 2 2 3 3" xfId="4428" xr:uid="{D76B8F6B-B71D-4103-AAB8-28D5532BED0A}"/>
    <cellStyle name="Normal 10 2 2 4" xfId="3164" xr:uid="{59B52FB3-F53D-49B8-BCA3-5239B4A590F6}"/>
    <cellStyle name="Normal 10 2 2 4 2" xfId="4587" xr:uid="{9B0ACC64-9D19-4464-8A41-0C7FCEBDABD4}"/>
    <cellStyle name="Normal 10 2 2 5" xfId="3159" xr:uid="{E1730759-F658-4E63-882F-FB2EF2EFF45E}"/>
    <cellStyle name="Normal 10 2 2 6" xfId="2600" xr:uid="{55269A74-ECA3-431F-AD0B-611072CBF180}"/>
    <cellStyle name="Normal 10 2 2 7" xfId="2294" xr:uid="{28CC3DB2-A688-4A63-AFA4-18D817154E49}"/>
    <cellStyle name="Normal 10 2 2 8" xfId="3953" xr:uid="{55CE0758-FACC-42D5-9B5D-B2549C0FDC59}"/>
    <cellStyle name="Normal 10 2 3" xfId="989" xr:uid="{27287DA7-D36E-4A3C-BAA0-D68194E21D47}"/>
    <cellStyle name="Normal 10 2 3 2" xfId="2745" xr:uid="{FC707DAB-E736-4A48-859E-95BA8029D16B}"/>
    <cellStyle name="Normal 10 2 3 2 2" xfId="3166" xr:uid="{9B2F8DD1-2960-413D-80BA-80E4BF3D7160}"/>
    <cellStyle name="Normal 10 2 3 2 3" xfId="4430" xr:uid="{0441426C-062D-4B7E-AFFF-78AC78CC6E55}"/>
    <cellStyle name="Normal 10 2 3 3" xfId="3167" xr:uid="{84BA787E-E148-419D-AF1F-E5EA85363146}"/>
    <cellStyle name="Normal 10 2 3 3 2" xfId="4588" xr:uid="{7842B073-5AE1-4DAE-BC5D-52B7C6128588}"/>
    <cellStyle name="Normal 10 2 3 4" xfId="3165" xr:uid="{505562D5-348A-4D8F-BBFC-0B9C2B4E1E49}"/>
    <cellStyle name="Normal 10 2 3 5" xfId="2643" xr:uid="{7515FADA-18BB-42D9-9081-6349D94AF133}"/>
    <cellStyle name="Normal 10 2 3 6" xfId="2342" xr:uid="{C0BA82C1-F476-4261-BE9E-DF367E6DC329}"/>
    <cellStyle name="Normal 10 2 3 7" xfId="3982" xr:uid="{CC17593D-62FB-4BA2-BB25-3660B746B1ED}"/>
    <cellStyle name="Normal 10 2 4" xfId="990" xr:uid="{5DEE3B2F-729D-495D-83C0-49BC159AC583}"/>
    <cellStyle name="Normal 10 2 4 2" xfId="3168" xr:uid="{26F43442-D59C-4D4E-98BD-FCE9F5B8F450}"/>
    <cellStyle name="Normal 10 2 4 3" xfId="2743" xr:uid="{1B44D926-411E-498F-A755-1582F16B6AFD}"/>
    <cellStyle name="Normal 10 2 4 4" xfId="4293" xr:uid="{53F513EB-DA95-42DC-896E-8BE48356CA05}"/>
    <cellStyle name="Normal 10 2 5" xfId="3169" xr:uid="{925B2348-93E0-429E-AF0C-085C49F618AD}"/>
    <cellStyle name="Normal 10 2 5 2" xfId="4589" xr:uid="{43635DDA-191C-4FCC-BCA2-04E246EECA93}"/>
    <cellStyle name="Normal 10 2 6" xfId="2928" xr:uid="{7FCA11F6-8AAD-48AC-A5C4-F8CC392B549C}"/>
    <cellStyle name="Normal 10 2 7" xfId="2540" xr:uid="{A316EF52-CD5D-4B47-BF67-8679C22E6340}"/>
    <cellStyle name="Normal 10 2 8" xfId="2234" xr:uid="{09F68D09-0B53-4CBA-9E12-7AC65B45DE7E}"/>
    <cellStyle name="Normal 10 2 9" xfId="4052" xr:uid="{62340739-8175-44B4-9F87-B5A887845FFE}"/>
    <cellStyle name="Normal 10 3" xfId="394" xr:uid="{00000000-0005-0000-0000-00008A010000}"/>
    <cellStyle name="Normal 10 3 2" xfId="991" xr:uid="{9B510366-042C-42BD-96F5-1BDCEE3B49DF}"/>
    <cellStyle name="Normal 10 3 2 2" xfId="992" xr:uid="{F0C48BB6-693C-4CAD-B595-C5D5B8C6F1FD}"/>
    <cellStyle name="Normal 10 3 2 2 2" xfId="3171" xr:uid="{5A709B74-FFA6-463B-B3EB-9AE1A8FD1A98}"/>
    <cellStyle name="Normal 10 3 2 2 3" xfId="4432" xr:uid="{2DFDBA6B-0F72-43AA-8BAB-F9AB5EE5ED42}"/>
    <cellStyle name="Normal 10 3 2 3" xfId="3172" xr:uid="{88ACB42B-B208-4378-9C50-6044556E81EC}"/>
    <cellStyle name="Normal 10 3 2 3 2" xfId="4590" xr:uid="{8BD91D49-0C84-4E31-8380-571A3739F794}"/>
    <cellStyle name="Normal 10 3 2 4" xfId="3170" xr:uid="{3DAA9B9A-47D8-4635-AB18-622F976926A8}"/>
    <cellStyle name="Normal 10 3 2 5" xfId="2577" xr:uid="{A2D54927-3D8A-4147-AA11-E1055B40202C}"/>
    <cellStyle name="Normal 10 3 2 6" xfId="2343" xr:uid="{73D4B8A0-1800-4320-87A7-9F1C315E81B7}"/>
    <cellStyle name="Normal 10 3 2 7" xfId="3983" xr:uid="{31AB2AC8-FD0C-4604-9EBB-66420D8F4402}"/>
    <cellStyle name="Normal 10 3 3" xfId="993" xr:uid="{ECBAAA1D-FB1F-4DAE-B38F-677FAAF5291E}"/>
    <cellStyle name="Normal 10 3 3 2" xfId="2746" xr:uid="{9410C9C1-D6B0-49EF-AD4A-9C540B0EDA2D}"/>
    <cellStyle name="Normal 10 3 3 2 2" xfId="3174" xr:uid="{88B05B8B-2635-4B0E-B47B-B9B0569EE097}"/>
    <cellStyle name="Normal 10 3 3 2 3" xfId="4433" xr:uid="{44EE0A35-4BCF-4CD1-B7A2-52B0AB3D5159}"/>
    <cellStyle name="Normal 10 3 3 3" xfId="3175" xr:uid="{537EE2E8-D934-47C3-8592-6BFEE18BF341}"/>
    <cellStyle name="Normal 10 3 3 3 2" xfId="4591" xr:uid="{11ED1C86-275A-4276-AD23-86278481CCA2}"/>
    <cellStyle name="Normal 10 3 3 4" xfId="3173" xr:uid="{FE7C6BB2-D290-4E35-94B4-480432F9AFD4}"/>
    <cellStyle name="Normal 10 3 3 5" xfId="2679" xr:uid="{5AA18FA2-E6DB-4720-A210-5224A26DF514}"/>
    <cellStyle name="Normal 10 3 3 6" xfId="4294" xr:uid="{10519ADC-8528-4474-864E-9E903791EF32}"/>
    <cellStyle name="Normal 10 3 4" xfId="994" xr:uid="{0443CF85-B39E-4931-B99C-31EB0415220A}"/>
    <cellStyle name="Normal 10 3 4 2" xfId="3176" xr:uid="{0AE7D3AF-D8D8-4B9D-9048-9C2E4E42069A}"/>
    <cellStyle name="Normal 10 3 4 3" xfId="4431" xr:uid="{4BF3B79E-B590-42A4-8447-79EA916B68D6}"/>
    <cellStyle name="Normal 10 3 5" xfId="3177" xr:uid="{0DCC6E10-F550-4CEE-899D-4E7FCE673559}"/>
    <cellStyle name="Normal 10 3 5 2" xfId="4592" xr:uid="{67BF846F-69FE-473B-9A67-B526A0F86D30}"/>
    <cellStyle name="Normal 10 3 6" xfId="2929" xr:uid="{F9901907-246B-4630-A89E-DF4C3B886505}"/>
    <cellStyle name="Normal 10 3 7" xfId="2517" xr:uid="{C62935FF-0971-4834-A343-74F3627333CF}"/>
    <cellStyle name="Normal 10 3 8" xfId="2271" xr:uid="{2F15FB2C-3561-4757-83ED-5B7004969549}"/>
    <cellStyle name="Normal 10 3 9" xfId="4053" xr:uid="{BB767D21-3F9A-40A1-855E-29042980A84B}"/>
    <cellStyle name="Normal 10 4" xfId="395" xr:uid="{00000000-0005-0000-0000-00008B010000}"/>
    <cellStyle name="Normal 10 4 2" xfId="995" xr:uid="{5478466D-46E6-487F-9A32-48ADADE1E476}"/>
    <cellStyle name="Normal 10 4 2 2" xfId="996" xr:uid="{91857D24-D7F4-4525-9AE9-3961DF3094E5}"/>
    <cellStyle name="Normal 10 4 2 2 2" xfId="3179" xr:uid="{7DD7BEB6-E08B-46E6-8317-3D8F3BB3B751}"/>
    <cellStyle name="Normal 10 4 2 2 3" xfId="4434" xr:uid="{27195743-9648-440E-8B25-170BC5D05DE6}"/>
    <cellStyle name="Normal 10 4 2 3" xfId="3180" xr:uid="{1B30F86B-44BE-48E7-B2B6-9CFD589447AB}"/>
    <cellStyle name="Normal 10 4 2 3 2" xfId="4593" xr:uid="{43F81E2F-C8B2-4D15-AD6B-FCF877E20A87}"/>
    <cellStyle name="Normal 10 4 2 4" xfId="3178" xr:uid="{53E1041A-BCA2-4C0F-8C33-AE3AFA4021C1}"/>
    <cellStyle name="Normal 10 4 2 5" xfId="2660" xr:uid="{649C9FF4-F279-4AD7-B369-578DE0EA5975}"/>
    <cellStyle name="Normal 10 4 2 6" xfId="2344" xr:uid="{77060296-003B-42BD-A8F2-7EAD36557202}"/>
    <cellStyle name="Normal 10 4 2 7" xfId="3984" xr:uid="{549827D8-B71C-4A8C-8312-17996B1F80F4}"/>
    <cellStyle name="Normal 10 4 3" xfId="997" xr:uid="{A339C431-9F3F-4461-8E15-ACB66325BB7C}"/>
    <cellStyle name="Normal 10 4 3 2" xfId="3181" xr:uid="{1DC35958-1EDC-4A5D-9073-C2DC570457FF}"/>
    <cellStyle name="Normal 10 4 3 3" xfId="2747" xr:uid="{781C011C-B9AF-4172-BAA0-822728F6C1A1}"/>
    <cellStyle name="Normal 10 4 3 4" xfId="4295" xr:uid="{D79C2CB0-B871-4DD7-9FD5-492312D87B0D}"/>
    <cellStyle name="Normal 10 4 4" xfId="998" xr:uid="{F0DCE0DD-E4F0-4771-AFA2-0EE6055931E7}"/>
    <cellStyle name="Normal 10 4 4 2" xfId="4594" xr:uid="{0C4C1A02-1B8B-4EE2-A850-641EE3A0A928}"/>
    <cellStyle name="Normal 10 4 5" xfId="2930" xr:uid="{3FECF761-B1B3-4BAD-A64E-389EFA75A1F8}"/>
    <cellStyle name="Normal 10 4 6" xfId="2497" xr:uid="{B0843197-E0C0-47AA-916F-7C98FB49631B}"/>
    <cellStyle name="Normal 10 4 7" xfId="2251" xr:uid="{23689207-E4AE-4802-95AA-BB81992FF6B2}"/>
    <cellStyle name="Normal 10 4 8" xfId="4054" xr:uid="{12BC3498-0F68-448B-AD0C-29DE20332E94}"/>
    <cellStyle name="Normal 10 5" xfId="396" xr:uid="{00000000-0005-0000-0000-00008C010000}"/>
    <cellStyle name="Normal 10 5 2" xfId="999" xr:uid="{1FC022C0-11B4-452E-BFAD-02B7890E2D89}"/>
    <cellStyle name="Normal 10 5 2 2" xfId="1000" xr:uid="{2E88E765-A106-4E50-B7F3-0AC6AC5B2B8F}"/>
    <cellStyle name="Normal 10 5 2 3" xfId="2748" xr:uid="{F8B688A4-29AF-4FE7-8C99-C419D1EF7A02}"/>
    <cellStyle name="Normal 10 5 2 4" xfId="4296" xr:uid="{D5F7ADFB-70D8-4240-B8E1-52E29C590CC4}"/>
    <cellStyle name="Normal 10 5 3" xfId="1001" xr:uid="{999225A2-3AF9-4522-B5F1-92D5F1749097}"/>
    <cellStyle name="Normal 10 5 3 2" xfId="4595" xr:uid="{EF5E1C5E-CBA1-4F87-8E08-EE4DEC76E3B3}"/>
    <cellStyle name="Normal 10 5 4" xfId="1002" xr:uid="{E42E3BB9-619F-4B1D-B1BA-C3F2219D30C7}"/>
    <cellStyle name="Normal 10 5 5" xfId="2557" xr:uid="{D0E5524C-4E20-4BBE-874E-50D36BCC4377}"/>
    <cellStyle name="Normal 10 5 6" xfId="2345" xr:uid="{8905E8A4-CB7F-40DB-937F-8169625CC5B6}"/>
    <cellStyle name="Normal 10 5 7" xfId="4055" xr:uid="{23FB28C2-236E-48FF-91D0-3A911F3B3F31}"/>
    <cellStyle name="Normal 10 6" xfId="397" xr:uid="{00000000-0005-0000-0000-00008D010000}"/>
    <cellStyle name="Normal 10 6 2" xfId="1003" xr:uid="{05CB02A2-81BC-4189-AA68-DD45F686BDF2}"/>
    <cellStyle name="Normal 10 6 2 2" xfId="1004" xr:uid="{D68379D4-2287-43A5-A9B5-D40985ABFA68}"/>
    <cellStyle name="Normal 10 6 2 3" xfId="2749" xr:uid="{F67DEADC-C4E9-400B-A3A8-128DFF097FA6}"/>
    <cellStyle name="Normal 10 6 2 4" xfId="4297" xr:uid="{C8798278-BBDB-4A28-A04F-FBBB3F25DB46}"/>
    <cellStyle name="Normal 10 6 3" xfId="1005" xr:uid="{23ACFDC5-E024-496D-AB80-A23BC7698E03}"/>
    <cellStyle name="Normal 10 6 3 2" xfId="4596" xr:uid="{BDDC86CC-F3F0-4714-B4E0-9BDC5584643F}"/>
    <cellStyle name="Normal 10 6 4" xfId="1006" xr:uid="{F253F377-67CD-4111-B617-411DDF428B45}"/>
    <cellStyle name="Normal 10 6 5" xfId="2620" xr:uid="{463BFE14-0112-46CC-9623-B74877D9DCEB}"/>
    <cellStyle name="Normal 10 6 6" xfId="2346" xr:uid="{B51E63A7-BF74-4135-9173-AC3C415BE5FB}"/>
    <cellStyle name="Normal 10 6 7" xfId="4056" xr:uid="{47F491BB-F5B6-4957-8290-B6AA945C2E1B}"/>
    <cellStyle name="Normal 10 7" xfId="398" xr:uid="{00000000-0005-0000-0000-00008E010000}"/>
    <cellStyle name="Normal 10 7 2" xfId="1007" xr:uid="{69E26D1B-5E83-48A0-AFFE-5D2C03078AE3}"/>
    <cellStyle name="Normal 10 7 2 2" xfId="2931" xr:uid="{E3AED583-5FD2-4E60-8649-28BE29C5C6A8}"/>
    <cellStyle name="Normal 10 7 3" xfId="1008" xr:uid="{1DFF610A-2D49-4066-B0EB-E107A91FF87D}"/>
    <cellStyle name="Normal 10 7 4" xfId="2347" xr:uid="{88C0E9A1-F71B-45D3-BFFD-D9BBF191E6BC}"/>
    <cellStyle name="Normal 10 7 5" xfId="4057" xr:uid="{11CAC501-6418-433E-8449-75A53B0C7FED}"/>
    <cellStyle name="Normal 10 8" xfId="399" xr:uid="{00000000-0005-0000-0000-00008F010000}"/>
    <cellStyle name="Normal 10 8 2" xfId="1009" xr:uid="{4A3AF253-46EC-4190-BC59-1D327D15229B}"/>
    <cellStyle name="Normal 10 8 2 2" xfId="2932" xr:uid="{2D837778-E76A-470C-88E2-24AC273BEAC1}"/>
    <cellStyle name="Normal 10 8 3" xfId="1010" xr:uid="{265DFE34-AD48-4882-A3E2-7C12B8612CB9}"/>
    <cellStyle name="Normal 10 8 4" xfId="2348" xr:uid="{56CD4987-BF91-4128-BD49-C2C93C59342E}"/>
    <cellStyle name="Normal 10 8 5" xfId="4058" xr:uid="{11A0F772-EFD3-467E-8380-293AB14DE9E4}"/>
    <cellStyle name="Normal 10 9" xfId="1011" xr:uid="{FF6B7749-7731-4985-A245-21EBEC60F416}"/>
    <cellStyle name="Normal 10 9 2" xfId="1012" xr:uid="{6E62935E-0692-4F6B-A52A-C25FF46A2F67}"/>
    <cellStyle name="Normal 10 9 3" xfId="1013" xr:uid="{8FD19D25-66CA-4323-BF85-8208162C8537}"/>
    <cellStyle name="Normal 10 9 3 2" xfId="2742" xr:uid="{D6C6B871-DA5A-4A09-82F1-0EC9B42C3486}"/>
    <cellStyle name="Normal 10 9 3 3" xfId="3665" xr:uid="{C38643E8-BFB7-433A-AB5D-259BD5ED2C53}"/>
    <cellStyle name="Normal 10 9 4" xfId="2341" xr:uid="{9CCAF508-E3D0-4FE2-8258-CDEFDABA871D}"/>
    <cellStyle name="Normal 10 9 5" xfId="3981" xr:uid="{FC3FDAA5-FA9D-4C3E-8C56-B425AA7CF6B6}"/>
    <cellStyle name="Normal 11" xfId="400" xr:uid="{00000000-0005-0000-0000-000090010000}"/>
    <cellStyle name="Normal 11 10" xfId="4059" xr:uid="{9EB6C923-DD63-4967-9BF6-5CB5B18678B8}"/>
    <cellStyle name="Normal 11 2" xfId="401" xr:uid="{00000000-0005-0000-0000-000091010000}"/>
    <cellStyle name="Normal 11 2 2" xfId="1014" xr:uid="{CD423056-B9A4-44A4-90CC-4FD9E5B02AB1}"/>
    <cellStyle name="Normal 11 2 2 2" xfId="1015" xr:uid="{E9C4BFA0-C36C-494A-8D63-0163C5B97032}"/>
    <cellStyle name="Normal 11 2 3" xfId="1016" xr:uid="{6A6A88C6-F2DF-4F5E-82FB-2911A5DD2C5A}"/>
    <cellStyle name="Normal 11 2 4" xfId="1017" xr:uid="{D44CB378-11D9-44AC-8375-1C5283B72064}"/>
    <cellStyle name="Normal 11 2 5" xfId="4060" xr:uid="{DB5B85CA-3474-4279-B23F-48B6F508B537}"/>
    <cellStyle name="Normal 11 3" xfId="402" xr:uid="{00000000-0005-0000-0000-000092010000}"/>
    <cellStyle name="Normal 11 3 2" xfId="1018" xr:uid="{9881A5C9-A02D-4160-8DF9-46BD6BBB8C64}"/>
    <cellStyle name="Normal 11 3 2 2" xfId="1019" xr:uid="{8CD08F3E-ED74-49CD-8B7E-9C0C53E860ED}"/>
    <cellStyle name="Normal 11 3 3" xfId="1020" xr:uid="{79E1159D-24C4-42F9-B476-CDE9A1348F9B}"/>
    <cellStyle name="Normal 11 3 4" xfId="1021" xr:uid="{7459023D-8A98-44D8-88C6-52F586037B5A}"/>
    <cellStyle name="Normal 11 3 5" xfId="4061" xr:uid="{D474070F-6033-4C5F-BBF1-52FE95C6C51B}"/>
    <cellStyle name="Normal 11 4" xfId="403" xr:uid="{00000000-0005-0000-0000-000093010000}"/>
    <cellStyle name="Normal 11 4 2" xfId="1022" xr:uid="{2E8BDD92-BBD3-4DD0-A0D7-3DE5D04699B0}"/>
    <cellStyle name="Normal 11 4 2 2" xfId="2933" xr:uid="{2AF1D55A-0628-4188-9676-2558AD801F39}"/>
    <cellStyle name="Normal 11 4 3" xfId="1023" xr:uid="{047DCF38-83A7-4156-B3E0-D8599844CD07}"/>
    <cellStyle name="Normal 11 4 4" xfId="2350" xr:uid="{C2AF4990-F9C1-4CE0-83D0-45D80D1D74F9}"/>
    <cellStyle name="Normal 11 4 5" xfId="4062" xr:uid="{0FC2DAAC-2DDB-4703-BE2B-573F1798210A}"/>
    <cellStyle name="Normal 11 5" xfId="1024" xr:uid="{A838E149-32FF-467A-8AA7-889FE4CE369B}"/>
    <cellStyle name="Normal 11 5 2" xfId="1025" xr:uid="{D352C016-5862-40D5-A3A8-9D93C9BD154F}"/>
    <cellStyle name="Normal 11 5 3" xfId="2750" xr:uid="{E89ED969-DA58-424E-AA50-E73C38623FC4}"/>
    <cellStyle name="Normal 11 5 4" xfId="2349" xr:uid="{4DE53BA7-F3DA-4DDA-8681-CF725A481D69}"/>
    <cellStyle name="Normal 11 5 5" xfId="3985" xr:uid="{AB32373A-E862-442B-BFE0-4E30266F6280}"/>
    <cellStyle name="Normal 11 6" xfId="1026" xr:uid="{2C03E11E-935A-4765-8DF8-89984537A59D}"/>
    <cellStyle name="Normal 11 6 2" xfId="3182" xr:uid="{4F2DF44B-F952-4204-8E44-3867A9DB4538}"/>
    <cellStyle name="Normal 11 6 3" xfId="2898" xr:uid="{FCDDEB40-164A-4C76-9F8D-A542E78468CB}"/>
    <cellStyle name="Normal 11 6 4" xfId="4298" xr:uid="{1F993418-706B-4080-9908-0A9A7244063D}"/>
    <cellStyle name="Normal 11 7" xfId="1027" xr:uid="{D9A63C77-F89E-4291-AE09-24A6A0C0C83A}"/>
    <cellStyle name="Normal 11 8" xfId="2690" xr:uid="{932960E1-27BD-4457-8FEF-8231D692261D}"/>
    <cellStyle name="Normal 11 9" xfId="2295" xr:uid="{1E7F54CC-3AED-4B23-85CE-8B5B5FBB47C3}"/>
    <cellStyle name="Normal 12" xfId="1028" xr:uid="{3D444D24-CA3E-43AD-97CC-EA5F2C878BAF}"/>
    <cellStyle name="Normal 12 2" xfId="1029" xr:uid="{691DAC7A-03E5-4310-89B4-8500E9E70D45}"/>
    <cellStyle name="Normal 12 3" xfId="3183" xr:uid="{F2A66150-F0AD-4B42-A66D-EB55968771C8}"/>
    <cellStyle name="Normal 12 4" xfId="2698" xr:uid="{C15CA7C7-BD31-454E-A8E6-093D0C18D6BE}"/>
    <cellStyle name="Normal 12 5" xfId="2303" xr:uid="{185B3BEF-FB7C-477F-8CE7-7F102F1AB04A}"/>
    <cellStyle name="Normal 12 6" xfId="3935" xr:uid="{94345D83-8340-4A14-9EAA-C95456CC096C}"/>
    <cellStyle name="Normal 13" xfId="1030" xr:uid="{122377CC-4E35-4C25-BD54-2B52242C3A20}"/>
    <cellStyle name="Normal 13 2" xfId="2896" xr:uid="{506DF560-B687-4D6B-A7FC-B586E5BF8BFB}"/>
    <cellStyle name="Normal 14" xfId="1031" xr:uid="{02DFE852-B430-452D-B4B6-D2C18D60AB47}"/>
    <cellStyle name="Normal 15" xfId="2465" xr:uid="{341F5B00-0802-42AE-8D6E-83A24CC4FD2C}"/>
    <cellStyle name="Normal 16" xfId="2464" xr:uid="{22E952EB-C800-4737-817D-952A969703C7}"/>
    <cellStyle name="Normal 2" xfId="404" xr:uid="{00000000-0005-0000-0000-000094010000}"/>
    <cellStyle name="Normal 2 10" xfId="405" xr:uid="{00000000-0005-0000-0000-000095010000}"/>
    <cellStyle name="Normal 2 10 2" xfId="1032" xr:uid="{75E2E33D-24F5-4774-8A83-80717C77FE94}"/>
    <cellStyle name="Normal 2 10 2 2" xfId="1033" xr:uid="{32724889-45A0-4361-B4B9-65AE695AA57B}"/>
    <cellStyle name="Normal 2 10 2 3" xfId="2751" xr:uid="{78F2977B-E05F-4DC2-9018-B50F9A2B117B}"/>
    <cellStyle name="Normal 2 10 2 4" xfId="2459" xr:uid="{8FD593C6-7FDE-437E-A966-297A62A58E77}"/>
    <cellStyle name="Normal 2 10 2 5" xfId="4064" xr:uid="{14AEDC78-CDA6-4894-A966-B3A37A5D9E60}"/>
    <cellStyle name="Normal 2 10 3" xfId="1034" xr:uid="{9EA60E60-DE3F-4BC1-B7E4-85A1D23584AB}"/>
    <cellStyle name="Normal 2 10 3 2" xfId="4597" xr:uid="{9E06A484-8732-4903-AC4A-F9BA87BC8638}"/>
    <cellStyle name="Normal 2 10 4" xfId="1035" xr:uid="{22D6F9DC-3DC1-4060-B46A-D13EA4E071E3}"/>
    <cellStyle name="Normal 2 10 5" xfId="2542" xr:uid="{FF055DB0-853B-43AD-9D42-354019885A8C}"/>
    <cellStyle name="Normal 2 10 6" xfId="2351" xr:uid="{C6EEBC97-F057-4025-A57A-F62830C79E1E}"/>
    <cellStyle name="Normal 2 10 7" xfId="3934" xr:uid="{BF7B95A8-CE03-4B2B-8E37-78984B30EAFC}"/>
    <cellStyle name="Normal 2 11" xfId="406" xr:uid="{00000000-0005-0000-0000-000096010000}"/>
    <cellStyle name="Normal 2 11 2" xfId="1036" xr:uid="{0155DE07-A529-47E1-8E52-73E9630ADBA4}"/>
    <cellStyle name="Normal 2 11 2 2" xfId="1037" xr:uid="{529FE51B-E7E6-41CF-89A8-052FD652FF12}"/>
    <cellStyle name="Normal 2 11 2 3" xfId="2752" xr:uid="{0A702D67-CA72-441A-B218-BFB5E9FE9D16}"/>
    <cellStyle name="Normal 2 11 2 4" xfId="4299" xr:uid="{9D5F638E-D9F5-4239-8B17-483BA14BE2F5}"/>
    <cellStyle name="Normal 2 11 3" xfId="1038" xr:uid="{C03174C5-2F8B-451F-B46D-383788DA65E3}"/>
    <cellStyle name="Normal 2 11 3 2" xfId="4598" xr:uid="{A979040A-E82A-4F86-81C0-F3C0BD6E81ED}"/>
    <cellStyle name="Normal 2 11 4" xfId="1039" xr:uid="{E29E1CE0-7FB0-40A3-9AE4-D3E64941D057}"/>
    <cellStyle name="Normal 2 11 5" xfId="2602" xr:uid="{81C8B6C2-B56B-49C4-A116-5D661E8C62F1}"/>
    <cellStyle name="Normal 2 11 6" xfId="2352" xr:uid="{10585060-B436-4769-BE91-EB986D4F76B1}"/>
    <cellStyle name="Normal 2 11 7" xfId="4065" xr:uid="{43B90D34-45C3-4608-8C06-B57222D37776}"/>
    <cellStyle name="Normal 2 12" xfId="407" xr:uid="{00000000-0005-0000-0000-000097010000}"/>
    <cellStyle name="Normal 2 12 2" xfId="1040" xr:uid="{BF73F65D-10E1-4800-99D1-6908C9107332}"/>
    <cellStyle name="Normal 2 12 2 2" xfId="3184" xr:uid="{601943CD-5A68-4560-838C-5AE2C552FC6A}"/>
    <cellStyle name="Normal 2 12 2 3" xfId="4300" xr:uid="{56521A7C-1737-47B3-BDAE-4FD5FE9F787E}"/>
    <cellStyle name="Normal 2 12 3" xfId="1041" xr:uid="{9ECC269C-A813-439C-B46B-599475A85566}"/>
    <cellStyle name="Normal 2 12 4" xfId="2753" xr:uid="{C8C941C5-55B2-4311-A6C7-59C742F4B4E7}"/>
    <cellStyle name="Normal 2 12 5" xfId="2353" xr:uid="{AD84A575-8F23-4D7A-89B4-E3CBEF67F593}"/>
    <cellStyle name="Normal 2 12 6" xfId="4066" xr:uid="{8B2DD048-FB34-443B-BCC4-D64ABA274EF4}"/>
    <cellStyle name="Normal 2 13" xfId="408" xr:uid="{00000000-0005-0000-0000-000098010000}"/>
    <cellStyle name="Normal 2 13 2" xfId="1042" xr:uid="{A58B69ED-1E9E-470F-A6D2-EE412CAFAF21}"/>
    <cellStyle name="Normal 2 13 2 2" xfId="2934" xr:uid="{872DCF11-F12D-4C8F-ABC4-6AC388392E62}"/>
    <cellStyle name="Normal 2 13 3" xfId="1043" xr:uid="{3674FC5E-E3C0-429C-9D32-EC25D69B2067}"/>
    <cellStyle name="Normal 2 13 4" xfId="2354" xr:uid="{5A9307DE-9078-4116-BF12-9ABCB9258F12}"/>
    <cellStyle name="Normal 2 13 5" xfId="4067" xr:uid="{4CB3B262-6408-45D1-B217-659D7DD15DB3}"/>
    <cellStyle name="Normal 2 14" xfId="1044" xr:uid="{29084F1F-481E-4F1B-9EDF-9A955430CC2B}"/>
    <cellStyle name="Normal 2 14 2" xfId="1045" xr:uid="{1A7587E1-89C2-45EA-B4EF-6D477B26C76F}"/>
    <cellStyle name="Normal 2 14 3" xfId="2904" xr:uid="{AB203D78-059A-4CAC-921E-8583C02A7C27}"/>
    <cellStyle name="Normal 2 14 4" xfId="2304" xr:uid="{92124D28-2024-451C-BF23-39DDC386AC1B}"/>
    <cellStyle name="Normal 2 14 5" xfId="3956" xr:uid="{1F553F97-795F-4D5F-8FFD-109BAB2A8F04}"/>
    <cellStyle name="Normal 2 15" xfId="1046" xr:uid="{57C67E40-A5DB-43C6-95F3-00D6D04387BF}"/>
    <cellStyle name="Normal 2 15 2" xfId="1047" xr:uid="{5D8229C7-544C-4296-AFD1-D7E01D98EAAA}"/>
    <cellStyle name="Normal 2 16" xfId="1048" xr:uid="{7CF634E7-32C0-46EE-828F-BD0300D9E538}"/>
    <cellStyle name="Normal 2 17" xfId="1049" xr:uid="{188CAB9F-869F-4608-8736-8732D7200B30}"/>
    <cellStyle name="Normal 2 18" xfId="3926" xr:uid="{AFDA6DFB-9A1B-4210-9345-B737F969286D}"/>
    <cellStyle name="Normal 2 2" xfId="409" xr:uid="{00000000-0005-0000-0000-000099010000}"/>
    <cellStyle name="Normal 2 2 10" xfId="410" xr:uid="{00000000-0005-0000-0000-00009A010000}"/>
    <cellStyle name="Normal 2 2 10 2" xfId="1050" xr:uid="{C56A8529-D4ED-424E-B7BB-C6448701170A}"/>
    <cellStyle name="Normal 2 2 10 2 2" xfId="1051" xr:uid="{5215423B-CB92-4239-8933-E8D19B9457B4}"/>
    <cellStyle name="Normal 2 2 10 2 3" xfId="2755" xr:uid="{EE14DAFB-665B-471D-A736-3A623D5D5572}"/>
    <cellStyle name="Normal 2 2 10 2 4" xfId="4301" xr:uid="{E1267943-2DDB-4B57-B59E-B7805311FA5A}"/>
    <cellStyle name="Normal 2 2 10 3" xfId="1052" xr:uid="{BDD3C9A4-E9DD-4D3D-ACEE-1E5C3D738190}"/>
    <cellStyle name="Normal 2 2 10 3 2" xfId="4599" xr:uid="{3E64DAAC-825C-4784-A3F2-B5A63F4F8735}"/>
    <cellStyle name="Normal 2 2 10 4" xfId="1053" xr:uid="{1EBA0021-E8D0-4577-9227-044FA85F4BA1}"/>
    <cellStyle name="Normal 2 2 10 5" xfId="2603" xr:uid="{0D6248CB-71A5-47E3-8B3E-32B3E609A479}"/>
    <cellStyle name="Normal 2 2 10 6" xfId="2355" xr:uid="{0CEC7986-FF11-4A60-9CC2-3431533294D7}"/>
    <cellStyle name="Normal 2 2 10 7" xfId="4069" xr:uid="{EA70EA81-7874-44FA-A45B-34216D9EC8E5}"/>
    <cellStyle name="Normal 2 2 11" xfId="411" xr:uid="{00000000-0005-0000-0000-00009B010000}"/>
    <cellStyle name="Normal 2 2 11 2" xfId="1054" xr:uid="{8E398390-8516-41BC-BE90-A8E1CAA9AD5C}"/>
    <cellStyle name="Normal 2 2 11 2 2" xfId="3185" xr:uid="{52597551-A2B9-441D-869F-345E98440463}"/>
    <cellStyle name="Normal 2 2 11 2 3" xfId="4302" xr:uid="{6C024EAD-C17A-4346-8AF9-F6D910C22B87}"/>
    <cellStyle name="Normal 2 2 11 3" xfId="1055" xr:uid="{771A5D5A-2B45-4D12-878B-B2821B5E1344}"/>
    <cellStyle name="Normal 2 2 11 4" xfId="2756" xr:uid="{57C03A6D-D7B1-41A2-A583-EA75F8B2BFFD}"/>
    <cellStyle name="Normal 2 2 11 5" xfId="2356" xr:uid="{E7243489-3071-4915-BE2A-6EB7D8DFECF0}"/>
    <cellStyle name="Normal 2 2 11 6" xfId="4070" xr:uid="{623DC104-22DE-4682-866E-84804C35C652}"/>
    <cellStyle name="Normal 2 2 12" xfId="412" xr:uid="{00000000-0005-0000-0000-00009C010000}"/>
    <cellStyle name="Normal 2 2 12 2" xfId="1056" xr:uid="{D0EBC455-C711-4CD8-BBF4-5B4C2D9C6A54}"/>
    <cellStyle name="Normal 2 2 12 2 2" xfId="2935" xr:uid="{8AB6D8DF-5DBE-4830-9D4A-347AC9549E99}"/>
    <cellStyle name="Normal 2 2 12 3" xfId="1057" xr:uid="{86B81353-4BCB-4FDB-B03A-A4C46A8D4A16}"/>
    <cellStyle name="Normal 2 2 12 4" xfId="2357" xr:uid="{6AAF0171-0013-451C-9916-C70DEEEA0E1D}"/>
    <cellStyle name="Normal 2 2 12 5" xfId="4071" xr:uid="{9851426B-5AD9-4766-9336-08E91687B4E3}"/>
    <cellStyle name="Normal 2 2 13" xfId="1058" xr:uid="{F72E55FE-6BC4-40AF-9BDD-1DD65040725C}"/>
    <cellStyle name="Normal 2 2 13 2" xfId="3186" xr:uid="{171B7BD9-0179-4B2E-BB22-49B96DCD7174}"/>
    <cellStyle name="Normal 2 2 13 3" xfId="2754" xr:uid="{2C7ECA5F-DB3D-475C-9A9B-F2A223EB18F7}"/>
    <cellStyle name="Normal 2 2 13 4" xfId="2305" xr:uid="{C0FE8C6D-1402-4554-945B-4AD26760150B}"/>
    <cellStyle name="Normal 2 2 13 5" xfId="4068" xr:uid="{90B9CB7A-85CD-40EC-96B0-23CDC669F37C}"/>
    <cellStyle name="Normal 2 2 14" xfId="1059" xr:uid="{4300FB98-0AF8-4E6C-84E4-BD3F43DBEEEC}"/>
    <cellStyle name="Normal 2 2 14 2" xfId="3187" xr:uid="{E6D0CE8C-B8AC-4AE1-82E5-297F8073AC89}"/>
    <cellStyle name="Normal 2 2 14 3" xfId="4261" xr:uid="{9FE11853-E366-4060-8DC4-8052A65A3FCA}"/>
    <cellStyle name="Normal 2 2 15" xfId="1060" xr:uid="{E1773490-28C1-4457-B010-FC2904E05CD5}"/>
    <cellStyle name="Normal 2 2 16" xfId="2468" xr:uid="{CD8C4500-1515-474A-9514-0AB2CA4DD736}"/>
    <cellStyle name="Normal 2 2 17" xfId="2195" xr:uid="{7280C6E9-2E8E-4ACE-99E6-4D028AC27532}"/>
    <cellStyle name="Normal 2 2 18" xfId="3927" xr:uid="{9CEC07A9-6EA8-42C5-A8EB-72EEF0F0CCEC}"/>
    <cellStyle name="Normal 2 2 2" xfId="413" xr:uid="{00000000-0005-0000-0000-00009D010000}"/>
    <cellStyle name="Normal 2 2 3" xfId="414" xr:uid="{00000000-0005-0000-0000-00009E010000}"/>
    <cellStyle name="Normal 2 2 4" xfId="415" xr:uid="{00000000-0005-0000-0000-00009F010000}"/>
    <cellStyle name="Normal 2 2 4 10" xfId="1061" xr:uid="{F9A71C92-A0A7-43C8-9DD4-5EF77B06E7D3}"/>
    <cellStyle name="Normal 2 2 4 10 2" xfId="3188" xr:uid="{F5E0D33B-40B5-4AB3-AC8A-4D41416194DD}"/>
    <cellStyle name="Normal 2 2 4 10 3" xfId="4303" xr:uid="{70293129-1397-4523-92DB-54BF5550DACE}"/>
    <cellStyle name="Normal 2 2 4 11" xfId="1062" xr:uid="{DCFA5ED8-E569-41AF-BE19-2191DBF7A183}"/>
    <cellStyle name="Normal 2 2 4 12" xfId="2475" xr:uid="{E067BF3A-3244-4A34-B317-D6EA99C99865}"/>
    <cellStyle name="Normal 2 2 4 13" xfId="2205" xr:uid="{C4287530-A31C-456C-A181-36FE91854C52}"/>
    <cellStyle name="Normal 2 2 4 14" xfId="4074" xr:uid="{9CB778E4-4A4E-4A74-97A6-5BEAE704E80D}"/>
    <cellStyle name="Normal 2 2 4 2" xfId="416" xr:uid="{00000000-0005-0000-0000-0000A0010000}"/>
    <cellStyle name="Normal 2 2 4 2 2" xfId="1063" xr:uid="{EF847D48-EF29-4E28-8A2E-47B1438948B6}"/>
    <cellStyle name="Normal 2 2 4 2 2 2" xfId="1064" xr:uid="{B8B29A5E-1EAF-4360-9EF1-8C73A2CD1184}"/>
    <cellStyle name="Normal 2 2 4 2 2 2 2" xfId="2760" xr:uid="{F18F8C91-DF04-4893-98F6-1CC51BF9C02C}"/>
    <cellStyle name="Normal 2 2 4 2 2 2 2 2" xfId="3191" xr:uid="{6CB2F1C2-238D-40C2-A42E-37A90C9BDFDF}"/>
    <cellStyle name="Normal 2 2 4 2 2 2 2 3" xfId="4436" xr:uid="{C80564D3-41AB-4CB2-A504-3067356184A3}"/>
    <cellStyle name="Normal 2 2 4 2 2 2 3" xfId="3192" xr:uid="{8B8FD645-2441-49FD-8D9D-2770322E1D69}"/>
    <cellStyle name="Normal 2 2 4 2 2 2 3 2" xfId="4600" xr:uid="{856BDF42-69D8-405C-A04D-99D786470C55}"/>
    <cellStyle name="Normal 2 2 4 2 2 2 4" xfId="3190" xr:uid="{A040AC02-9642-43D0-9C6A-275732614268}"/>
    <cellStyle name="Normal 2 2 4 2 2 2 5" xfId="4393" xr:uid="{0AAD5F8F-1C81-4F60-ADAC-D975652B2C58}"/>
    <cellStyle name="Normal 2 2 4 2 2 3" xfId="2759" xr:uid="{B4F5FAE4-ECAE-4D7C-B7B0-E315BE4017EF}"/>
    <cellStyle name="Normal 2 2 4 2 2 3 2" xfId="3193" xr:uid="{AB145503-6FFA-4E76-B688-CE35342BE3C3}"/>
    <cellStyle name="Normal 2 2 4 2 2 3 3" xfId="4435" xr:uid="{B73AE7B0-9E09-40BE-9137-747795E22258}"/>
    <cellStyle name="Normal 2 2 4 2 2 4" xfId="3194" xr:uid="{E68C45A3-61F0-4C18-A5ED-289A47B205DF}"/>
    <cellStyle name="Normal 2 2 4 2 2 4 2" xfId="4601" xr:uid="{0FD6FBB1-CB23-42C9-BA09-E9D980885B8A}"/>
    <cellStyle name="Normal 2 2 4 2 2 5" xfId="3189" xr:uid="{A35BEEB1-F29D-47E8-BC40-DB2185312797}"/>
    <cellStyle name="Normal 2 2 4 2 2 6" xfId="2594" xr:uid="{9F95E180-70C6-451D-A515-EB6ABD19D1D0}"/>
    <cellStyle name="Normal 2 2 4 2 2 7" xfId="2288" xr:uid="{909F6934-3F78-4DB7-84A2-E889FEB110C0}"/>
    <cellStyle name="Normal 2 2 4 2 2 8" xfId="3948" xr:uid="{E3490549-4284-46F3-8CAF-D25CA9FA109A}"/>
    <cellStyle name="Normal 2 2 4 2 3" xfId="1065" xr:uid="{639C3B8C-6243-4830-A04A-AC6D0346F8E1}"/>
    <cellStyle name="Normal 2 2 4 2 3 2" xfId="2761" xr:uid="{B8B6D559-6523-438A-BFE7-6A12B0899B97}"/>
    <cellStyle name="Normal 2 2 4 2 3 2 2" xfId="3196" xr:uid="{76978215-B987-4F77-AC04-8623D8AA7462}"/>
    <cellStyle name="Normal 2 2 4 2 3 2 3" xfId="4437" xr:uid="{F5DABF0A-54EA-47B1-92DA-20D74BEB34FC}"/>
    <cellStyle name="Normal 2 2 4 2 3 3" xfId="3197" xr:uid="{F3DCEE91-DACB-4FA5-9419-74D0B3014B20}"/>
    <cellStyle name="Normal 2 2 4 2 3 3 2" xfId="4602" xr:uid="{32BC1A05-95EF-4095-A6EB-BDE4C2D24694}"/>
    <cellStyle name="Normal 2 2 4 2 3 4" xfId="3195" xr:uid="{B175271C-613F-4C3B-8141-4710AFF25955}"/>
    <cellStyle name="Normal 2 2 4 2 3 5" xfId="2637" xr:uid="{EE4CA9F7-D70C-4907-9845-4FE05FBE1121}"/>
    <cellStyle name="Normal 2 2 4 2 3 6" xfId="2359" xr:uid="{832AA9CA-21D4-4E5A-8C4E-8266F4A394BF}"/>
    <cellStyle name="Normal 2 2 4 2 3 7" xfId="3987" xr:uid="{1B27C141-AB2C-437F-A42E-8AF4979B009E}"/>
    <cellStyle name="Normal 2 2 4 2 4" xfId="1066" xr:uid="{7A9EAD21-B443-4A83-96CA-1627DB726CF6}"/>
    <cellStyle name="Normal 2 2 4 2 4 2" xfId="3198" xr:uid="{5A7E2288-D941-43AD-B434-70D7497044DA}"/>
    <cellStyle name="Normal 2 2 4 2 4 3" xfId="2758" xr:uid="{57AD3D7B-1B01-4C34-8528-E4B178EF96CD}"/>
    <cellStyle name="Normal 2 2 4 2 4 4" xfId="4304" xr:uid="{4BC2AAC1-B66B-43A4-A697-51D50476404E}"/>
    <cellStyle name="Normal 2 2 4 2 5" xfId="3199" xr:uid="{202B86FB-8C37-4A04-977D-5ABA1F124614}"/>
    <cellStyle name="Normal 2 2 4 2 5 2" xfId="4603" xr:uid="{C75A3AF0-3032-476C-B17A-8650A2677A97}"/>
    <cellStyle name="Normal 2 2 4 2 6" xfId="2936" xr:uid="{52CDE1A5-1881-4897-9338-573F99AB5C45}"/>
    <cellStyle name="Normal 2 2 4 2 7" xfId="2534" xr:uid="{0B4A0888-8D14-42BE-B6A7-350F3DF14FE7}"/>
    <cellStyle name="Normal 2 2 4 2 8" xfId="2228" xr:uid="{D3DE6E3D-1ED9-4566-AD25-9562046517DF}"/>
    <cellStyle name="Normal 2 2 4 2 9" xfId="4075" xr:uid="{4F242DA5-BC31-4ACB-A93B-D4323104A068}"/>
    <cellStyle name="Normal 2 2 4 3" xfId="417" xr:uid="{00000000-0005-0000-0000-0000A1010000}"/>
    <cellStyle name="Normal 2 2 4 3 2" xfId="1067" xr:uid="{86C62EB7-7613-4980-8D02-35672B008FB5}"/>
    <cellStyle name="Normal 2 2 4 3 2 2" xfId="1068" xr:uid="{F3C50B11-D8A5-4613-ACEA-9F73E456E66D}"/>
    <cellStyle name="Normal 2 2 4 3 2 2 2" xfId="3201" xr:uid="{FC1E9B5A-E517-4B6D-B4B9-8800891B518B}"/>
    <cellStyle name="Normal 2 2 4 3 2 2 3" xfId="4439" xr:uid="{42C135C7-B781-4418-AC95-9C7AB98AE348}"/>
    <cellStyle name="Normal 2 2 4 3 2 3" xfId="3202" xr:uid="{FB148CFC-82B9-4B18-BD44-B8423A96F2DD}"/>
    <cellStyle name="Normal 2 2 4 3 2 3 2" xfId="4604" xr:uid="{C0DC217C-C113-4DB9-8C02-A047E220A777}"/>
    <cellStyle name="Normal 2 2 4 3 2 4" xfId="3200" xr:uid="{5F9317FA-DCAC-4BAD-BB4C-25113BAC26C1}"/>
    <cellStyle name="Normal 2 2 4 3 2 5" xfId="2571" xr:uid="{AB239633-77AF-4442-99F2-71298CA0634A}"/>
    <cellStyle name="Normal 2 2 4 3 2 6" xfId="2360" xr:uid="{2AEF6519-EAB2-4990-8AD2-18EF3100742B}"/>
    <cellStyle name="Normal 2 2 4 3 2 7" xfId="3988" xr:uid="{56D8DF2D-37D1-463C-948C-63506B6B0C6F}"/>
    <cellStyle name="Normal 2 2 4 3 3" xfId="1069" xr:uid="{D96CD1CA-79F1-4DA4-BB5A-603C88F17812}"/>
    <cellStyle name="Normal 2 2 4 3 3 2" xfId="2762" xr:uid="{08E1031E-576A-4CDD-9F60-2F97292D99A3}"/>
    <cellStyle name="Normal 2 2 4 3 3 2 2" xfId="3204" xr:uid="{6F71FEEB-E5A0-4C78-9886-98EB305201DE}"/>
    <cellStyle name="Normal 2 2 4 3 3 2 3" xfId="4440" xr:uid="{E773A88C-7D34-4587-B591-57495C648C52}"/>
    <cellStyle name="Normal 2 2 4 3 3 3" xfId="3205" xr:uid="{96E1A5E2-ADD7-404C-AEBF-31F4A44665D2}"/>
    <cellStyle name="Normal 2 2 4 3 3 3 2" xfId="4605" xr:uid="{909286C1-070B-4A3D-8EA2-5DABEA075D6E}"/>
    <cellStyle name="Normal 2 2 4 3 3 4" xfId="3203" xr:uid="{EA29223A-1E09-4339-9358-8EC87347835A}"/>
    <cellStyle name="Normal 2 2 4 3 3 5" xfId="2673" xr:uid="{7FC35BE9-7348-4315-9039-36BA6E34A471}"/>
    <cellStyle name="Normal 2 2 4 3 3 6" xfId="4305" xr:uid="{3B65F67C-5779-4B34-8634-B80E4040A25C}"/>
    <cellStyle name="Normal 2 2 4 3 4" xfId="1070" xr:uid="{1557F74B-8A2F-4E1C-9C49-0419E7E837FB}"/>
    <cellStyle name="Normal 2 2 4 3 4 2" xfId="3206" xr:uid="{F980439F-414E-421C-B596-4190E8F7EBC2}"/>
    <cellStyle name="Normal 2 2 4 3 4 3" xfId="4438" xr:uid="{A58B3F2B-581F-4DF1-BA5B-AA1CF07C06E8}"/>
    <cellStyle name="Normal 2 2 4 3 5" xfId="3207" xr:uid="{3D0B9A4F-B4AB-4FA0-9ACC-DBCF5A0B66E2}"/>
    <cellStyle name="Normal 2 2 4 3 5 2" xfId="4606" xr:uid="{F6DBD6B7-2BFF-486F-9220-87A3E0E53E3E}"/>
    <cellStyle name="Normal 2 2 4 3 6" xfId="2937" xr:uid="{A33A6400-3F84-48C6-B7AB-A9F7DC5A3C68}"/>
    <cellStyle name="Normal 2 2 4 3 7" xfId="2511" xr:uid="{5E407450-F070-4E98-84B9-CCB4ACF69684}"/>
    <cellStyle name="Normal 2 2 4 3 8" xfId="2265" xr:uid="{1550EB89-6AA3-47CE-ACC7-881A0D529F35}"/>
    <cellStyle name="Normal 2 2 4 3 9" xfId="4076" xr:uid="{A9E2D049-9EA6-43A2-ADAE-7950596943E0}"/>
    <cellStyle name="Normal 2 2 4 4" xfId="418" xr:uid="{00000000-0005-0000-0000-0000A2010000}"/>
    <cellStyle name="Normal 2 2 4 4 2" xfId="1071" xr:uid="{B78B61E9-35F1-4AD1-8B26-4E7801E50CC4}"/>
    <cellStyle name="Normal 2 2 4 4 2 2" xfId="1072" xr:uid="{01C75752-17A2-48CA-B40B-EC1FD979DB54}"/>
    <cellStyle name="Normal 2 2 4 4 2 2 2" xfId="3209" xr:uid="{EC2C27C0-D606-4DF8-9CED-F142537C2418}"/>
    <cellStyle name="Normal 2 2 4 4 2 2 3" xfId="4441" xr:uid="{9B4C6BB4-FADA-4668-9FD3-C2AD35B24FF0}"/>
    <cellStyle name="Normal 2 2 4 4 2 3" xfId="3210" xr:uid="{0A1340CD-59E6-4587-8E64-0878B9F63004}"/>
    <cellStyle name="Normal 2 2 4 4 2 3 2" xfId="4607" xr:uid="{C91870C4-D804-433C-B934-81EFD76D5485}"/>
    <cellStyle name="Normal 2 2 4 4 2 4" xfId="3208" xr:uid="{424D5433-3F4F-4BA0-A9A7-44BC6F29FB2E}"/>
    <cellStyle name="Normal 2 2 4 4 2 5" xfId="2654" xr:uid="{CE8139FF-5A46-450B-9EFF-6387F75CEF86}"/>
    <cellStyle name="Normal 2 2 4 4 2 6" xfId="2361" xr:uid="{F8AFD6BB-A39A-4A97-9CD8-B1B99BAF4E2B}"/>
    <cellStyle name="Normal 2 2 4 4 2 7" xfId="3989" xr:uid="{F7814F11-0FF6-42BC-BD06-92C7D06A3D70}"/>
    <cellStyle name="Normal 2 2 4 4 3" xfId="1073" xr:uid="{EFAAB41B-6680-4CFE-963F-797E619E2A57}"/>
    <cellStyle name="Normal 2 2 4 4 3 2" xfId="3211" xr:uid="{BBD5B903-78DC-4955-BB39-0C74D6113282}"/>
    <cellStyle name="Normal 2 2 4 4 3 3" xfId="2763" xr:uid="{61C83A0B-9929-447B-8252-1BF7EF8867E7}"/>
    <cellStyle name="Normal 2 2 4 4 3 4" xfId="4306" xr:uid="{70440616-AA9C-4E44-8D6B-6A889C5506CA}"/>
    <cellStyle name="Normal 2 2 4 4 4" xfId="1074" xr:uid="{8D8E7F0D-399B-4502-A3AC-752993EA69FD}"/>
    <cellStyle name="Normal 2 2 4 4 4 2" xfId="4608" xr:uid="{7E178CCE-D1DC-4C24-A6AF-0F3BC90AE000}"/>
    <cellStyle name="Normal 2 2 4 4 5" xfId="2938" xr:uid="{FE24D376-5E34-4702-8CFB-470F59B664D1}"/>
    <cellStyle name="Normal 2 2 4 4 6" xfId="2491" xr:uid="{8ACDED3A-219D-4B3A-8AF9-D462282ECFFF}"/>
    <cellStyle name="Normal 2 2 4 4 7" xfId="2245" xr:uid="{5676C8F5-F970-4718-BF04-1C61CE102A01}"/>
    <cellStyle name="Normal 2 2 4 4 8" xfId="4077" xr:uid="{135CB9CA-8058-4081-A83E-D8374375BCBF}"/>
    <cellStyle name="Normal 2 2 4 5" xfId="419" xr:uid="{00000000-0005-0000-0000-0000A3010000}"/>
    <cellStyle name="Normal 2 2 4 5 2" xfId="1075" xr:uid="{32121D6B-8CB1-4220-A57D-B44E6CB981A4}"/>
    <cellStyle name="Normal 2 2 4 5 2 2" xfId="1076" xr:uid="{6840A74A-00D9-4417-A82A-0E4FD4057B05}"/>
    <cellStyle name="Normal 2 2 4 5 2 3" xfId="2764" xr:uid="{C35779EC-393E-4B8C-9A16-37DD16656EDF}"/>
    <cellStyle name="Normal 2 2 4 5 2 4" xfId="4307" xr:uid="{0A4F749D-0645-4889-9782-8954B41C9DCD}"/>
    <cellStyle name="Normal 2 2 4 5 3" xfId="1077" xr:uid="{665A3C4F-9FFD-49F2-8253-69A48ECA1802}"/>
    <cellStyle name="Normal 2 2 4 5 3 2" xfId="4609" xr:uid="{C3ADB003-91B1-406A-AD94-40A3CC5486B5}"/>
    <cellStyle name="Normal 2 2 4 5 4" xfId="1078" xr:uid="{EF1C13AA-58C9-40E4-8638-6E57A69756E4}"/>
    <cellStyle name="Normal 2 2 4 5 5" xfId="2551" xr:uid="{15DF3829-03D7-4C98-98C2-13F42E22FD6C}"/>
    <cellStyle name="Normal 2 2 4 5 6" xfId="2362" xr:uid="{8BA165EC-A3EF-4622-BC10-8561234B70CB}"/>
    <cellStyle name="Normal 2 2 4 5 7" xfId="4078" xr:uid="{EDF5B0A0-6A37-4117-8FC0-DA3A7A6F54F2}"/>
    <cellStyle name="Normal 2 2 4 6" xfId="420" xr:uid="{00000000-0005-0000-0000-0000A4010000}"/>
    <cellStyle name="Normal 2 2 4 6 2" xfId="1079" xr:uid="{B41B4F10-1920-4D29-9E2E-E33E73ACDD75}"/>
    <cellStyle name="Normal 2 2 4 6 2 2" xfId="1080" xr:uid="{EDF9C857-81AB-4657-AB91-C7E4ABC71A53}"/>
    <cellStyle name="Normal 2 2 4 6 2 3" xfId="2765" xr:uid="{63D8C0A7-61DB-4306-9332-A8BDE5D34FCB}"/>
    <cellStyle name="Normal 2 2 4 6 2 4" xfId="4308" xr:uid="{4920734D-66D0-4E44-B8AE-FDD137B6161B}"/>
    <cellStyle name="Normal 2 2 4 6 3" xfId="1081" xr:uid="{2F625F8C-2873-4761-9B62-E538FA958D3A}"/>
    <cellStyle name="Normal 2 2 4 6 3 2" xfId="4610" xr:uid="{DC77C34B-7EC2-4E93-A21E-176BEFB6C152}"/>
    <cellStyle name="Normal 2 2 4 6 4" xfId="1082" xr:uid="{0A55C36C-285D-4AC6-BFD4-007ED4FB81E1}"/>
    <cellStyle name="Normal 2 2 4 6 5" xfId="2614" xr:uid="{E8F7AA89-CFFB-43AD-AD22-A6B757B85554}"/>
    <cellStyle name="Normal 2 2 4 6 6" xfId="2363" xr:uid="{7E33E3A1-46E5-4DCD-B498-6E75A7715B11}"/>
    <cellStyle name="Normal 2 2 4 6 7" xfId="4079" xr:uid="{94DBC672-7800-4385-91CA-83AEF90D983E}"/>
    <cellStyle name="Normal 2 2 4 7" xfId="421" xr:uid="{00000000-0005-0000-0000-0000A5010000}"/>
    <cellStyle name="Normal 2 2 4 7 2" xfId="1083" xr:uid="{BCC1FFC0-A2BD-4C38-8872-0EC1A7F63D45}"/>
    <cellStyle name="Normal 2 2 4 7 2 2" xfId="2939" xr:uid="{DC14872C-CBA3-493A-A616-2F2C28C2D580}"/>
    <cellStyle name="Normal 2 2 4 7 3" xfId="1084" xr:uid="{D0499D77-B0D1-4840-82B8-E285C258B95D}"/>
    <cellStyle name="Normal 2 2 4 7 4" xfId="2364" xr:uid="{1548DDDF-672A-40BD-9042-77F84D82F195}"/>
    <cellStyle name="Normal 2 2 4 7 5" xfId="4080" xr:uid="{36188499-B1C5-4C17-83B0-BEDE0B3FEC54}"/>
    <cellStyle name="Normal 2 2 4 8" xfId="422" xr:uid="{00000000-0005-0000-0000-0000A6010000}"/>
    <cellStyle name="Normal 2 2 4 8 2" xfId="1085" xr:uid="{38464892-088A-4D58-8D9B-62AE112D0357}"/>
    <cellStyle name="Normal 2 2 4 8 2 2" xfId="2940" xr:uid="{F513F157-6B03-4B59-AD5F-C5A56664E04A}"/>
    <cellStyle name="Normal 2 2 4 8 3" xfId="1086" xr:uid="{34F18A66-F09A-464F-8785-5FE3E42F6135}"/>
    <cellStyle name="Normal 2 2 4 8 4" xfId="2365" xr:uid="{84026D48-EE4E-499B-9780-DF5BF6E34F8D}"/>
    <cellStyle name="Normal 2 2 4 8 5" xfId="4081" xr:uid="{80ED82ED-D360-4112-9DF9-2CA0A49EC46F}"/>
    <cellStyle name="Normal 2 2 4 9" xfId="1087" xr:uid="{AFE0F66F-F84B-4DA4-8689-2A6F02D22C82}"/>
    <cellStyle name="Normal 2 2 4 9 2" xfId="3212" xr:uid="{DDEFCA3B-C776-4CE7-B0B7-1B2AF844E495}"/>
    <cellStyle name="Normal 2 2 4 9 3" xfId="2757" xr:uid="{74B202A3-0980-4E55-B3F6-95122AB90907}"/>
    <cellStyle name="Normal 2 2 4 9 4" xfId="2358" xr:uid="{6A8563B5-5D0C-4F24-A9D8-3FC8842FF236}"/>
    <cellStyle name="Normal 2 2 4 9 5" xfId="3986" xr:uid="{6F567934-282E-4B1C-B1EF-30A8B1B7B3C1}"/>
    <cellStyle name="Normal 2 2 5" xfId="423" xr:uid="{00000000-0005-0000-0000-0000A7010000}"/>
    <cellStyle name="Normal 2 2 5 2" xfId="424" xr:uid="{00000000-0005-0000-0000-0000A8010000}"/>
    <cellStyle name="Normal 2 2 5 2 2" xfId="1088" xr:uid="{AC5485FB-68C2-4CBD-90E5-395D149FC40E}"/>
    <cellStyle name="Normal 2 2 5 2 2 2" xfId="2768" xr:uid="{96A7D7D1-271D-4BF3-9C4C-CC0997ED5E5D}"/>
    <cellStyle name="Normal 2 2 5 2 2 2 2" xfId="3214" xr:uid="{C528876A-9C0C-4B46-872D-C370BEE2E18C}"/>
    <cellStyle name="Normal 2 2 5 2 2 2 3" xfId="4442" xr:uid="{260DEEF5-DE3A-41FD-B79B-77B78D112A0C}"/>
    <cellStyle name="Normal 2 2 5 2 2 3" xfId="3215" xr:uid="{1F149D65-396A-4D2A-BD55-C19680D62C04}"/>
    <cellStyle name="Normal 2 2 5 2 2 3 2" xfId="4611" xr:uid="{6E03F7AF-9204-4DDF-8762-919F7A6DBA92}"/>
    <cellStyle name="Normal 2 2 5 2 2 4" xfId="3213" xr:uid="{CF72522B-F53C-4573-AD17-5724BA6DBBBB}"/>
    <cellStyle name="Normal 2 2 5 2 2 5" xfId="2682" xr:uid="{3C527CA0-C23C-4696-A909-7B67B89FBDF2}"/>
    <cellStyle name="Normal 2 2 5 2 2 6" xfId="2367" xr:uid="{4A863505-5931-48A8-B3CB-D1D386784A47}"/>
    <cellStyle name="Normal 2 2 5 2 2 7" xfId="3991" xr:uid="{AAC77897-666B-4642-9104-70B1075F57F6}"/>
    <cellStyle name="Normal 2 2 5 2 3" xfId="1089" xr:uid="{68D1FFC5-58D7-4C6E-97E8-B078B88986C3}"/>
    <cellStyle name="Normal 2 2 5 2 3 2" xfId="3216" xr:uid="{BE5D516E-CF89-4EBB-BB4C-8E379034610C}"/>
    <cellStyle name="Normal 2 2 5 2 3 3" xfId="2767" xr:uid="{70596E6E-AA5E-4E36-8369-4C6B5A1EF289}"/>
    <cellStyle name="Normal 2 2 5 2 3 4" xfId="4310" xr:uid="{465DF44C-B624-428F-9110-9288C668426F}"/>
    <cellStyle name="Normal 2 2 5 2 4" xfId="3217" xr:uid="{A44E19B3-31D0-4ABA-989A-0264266C9455}"/>
    <cellStyle name="Normal 2 2 5 2 4 2" xfId="4612" xr:uid="{715DC3E4-277F-43C7-8C7C-95DF40FD36CF}"/>
    <cellStyle name="Normal 2 2 5 2 5" xfId="2942" xr:uid="{6BEA147B-8EFB-4D25-AB2B-FF1BC04EB5D4}"/>
    <cellStyle name="Normal 2 2 5 2 6" xfId="2580" xr:uid="{0C1123FE-CD20-4263-A9F6-C818B0728328}"/>
    <cellStyle name="Normal 2 2 5 2 7" xfId="2274" xr:uid="{02FB3AFD-7C84-4A41-925C-7EC9B87861F2}"/>
    <cellStyle name="Normal 2 2 5 2 8" xfId="4083" xr:uid="{FE14776F-80DA-4184-852C-FF3776A35E48}"/>
    <cellStyle name="Normal 2 2 5 3" xfId="1090" xr:uid="{C3F1969F-2870-4F45-8A03-A49B42BE51A0}"/>
    <cellStyle name="Normal 2 2 5 3 2" xfId="2769" xr:uid="{604767D1-7A69-44A6-8307-688736464C47}"/>
    <cellStyle name="Normal 2 2 5 3 2 2" xfId="3219" xr:uid="{7D0E1664-6DE9-40E9-82C6-F03F1E06407D}"/>
    <cellStyle name="Normal 2 2 5 3 2 3" xfId="4443" xr:uid="{557805E4-424C-4787-9F45-5DBAF483601D}"/>
    <cellStyle name="Normal 2 2 5 3 3" xfId="3220" xr:uid="{2914738C-4D92-488C-A710-6BAF33155BC9}"/>
    <cellStyle name="Normal 2 2 5 3 3 2" xfId="4613" xr:uid="{2B31B5F6-07F2-4D33-9F57-318C64677295}"/>
    <cellStyle name="Normal 2 2 5 3 4" xfId="3218" xr:uid="{2BA2D54F-C22D-4B21-93F0-9C0505DE376B}"/>
    <cellStyle name="Normal 2 2 5 3 5" xfId="2623" xr:uid="{FDFD97A9-E09C-43E2-810E-BF9E35AA8603}"/>
    <cellStyle name="Normal 2 2 5 3 6" xfId="2366" xr:uid="{9E1A898D-66A3-4275-A332-7ACEA7E8669A}"/>
    <cellStyle name="Normal 2 2 5 3 7" xfId="3990" xr:uid="{42610ED8-2EA6-4CB6-9645-58F9536C97B9}"/>
    <cellStyle name="Normal 2 2 5 4" xfId="1091" xr:uid="{F2E023F4-FD2B-4FB8-9EC1-B80525631616}"/>
    <cellStyle name="Normal 2 2 5 4 2" xfId="3221" xr:uid="{24A048D7-C493-43BD-B605-62F499565FE8}"/>
    <cellStyle name="Normal 2 2 5 4 3" xfId="2766" xr:uid="{2710E83C-600C-4DF8-A377-D4E72316D491}"/>
    <cellStyle name="Normal 2 2 5 4 4" xfId="4309" xr:uid="{57466706-74E1-48F1-8E9D-6F4B4C23751F}"/>
    <cellStyle name="Normal 2 2 5 5" xfId="1092" xr:uid="{BB190F6B-2AD9-4037-B328-32559AD7615D}"/>
    <cellStyle name="Normal 2 2 5 5 2" xfId="4614" xr:uid="{AB2A361B-BD51-40CC-B30C-C04B80B149B3}"/>
    <cellStyle name="Normal 2 2 5 6" xfId="2941" xr:uid="{ECEC36F0-D206-45A5-8919-9FBEFD64BA7A}"/>
    <cellStyle name="Normal 2 2 5 7" xfId="2520" xr:uid="{120E23FF-67E2-42F5-BC4C-481C8F6994C5}"/>
    <cellStyle name="Normal 2 2 5 8" xfId="2214" xr:uid="{A713B093-455F-4B38-985F-3C5A6BE65E69}"/>
    <cellStyle name="Normal 2 2 5 9" xfId="4082" xr:uid="{D30E8344-854F-4402-87E3-90DCCA2D2928}"/>
    <cellStyle name="Normal 2 2 6" xfId="425" xr:uid="{00000000-0005-0000-0000-0000A9010000}"/>
    <cellStyle name="Normal 2 2 6 2" xfId="1093" xr:uid="{197862E2-5600-4DE0-947C-0A6C5CD17B1E}"/>
    <cellStyle name="Normal 2 2 6 2 2" xfId="1094" xr:uid="{C7B34E5E-0D94-4C85-A688-3E0ACCC0BF34}"/>
    <cellStyle name="Normal 2 2 6 2 2 2" xfId="2772" xr:uid="{4C60EB2A-FFD0-4182-BFE7-3DD373208383}"/>
    <cellStyle name="Normal 2 2 6 2 2 2 2" xfId="3224" xr:uid="{8FAC3D2A-F7D4-4C45-9D25-35A1F7C17546}"/>
    <cellStyle name="Normal 2 2 6 2 2 2 3" xfId="4445" xr:uid="{58233C4E-7C1E-4976-89EB-B1640946EBBE}"/>
    <cellStyle name="Normal 2 2 6 2 2 3" xfId="3225" xr:uid="{0CCCD5BA-BFB8-43FE-A11A-682891CD0F22}"/>
    <cellStyle name="Normal 2 2 6 2 2 3 2" xfId="4615" xr:uid="{E4505562-CDFC-4CB6-B2CD-B14113081C72}"/>
    <cellStyle name="Normal 2 2 6 2 2 4" xfId="3223" xr:uid="{0D5A6BBC-FBEF-4FEC-840B-B720EFDA30AC}"/>
    <cellStyle name="Normal 2 2 6 2 2 5" xfId="4387" xr:uid="{3478AE1B-F0FB-4EC3-BB25-FD2D863273A1}"/>
    <cellStyle name="Normal 2 2 6 2 3" xfId="2771" xr:uid="{95EE4C29-0B10-46C4-BEDE-EA2BCA753C1A}"/>
    <cellStyle name="Normal 2 2 6 2 3 2" xfId="3226" xr:uid="{4BC9B171-F557-4633-9D3C-C8B30B7A640F}"/>
    <cellStyle name="Normal 2 2 6 2 3 3" xfId="4444" xr:uid="{E1D5F359-1C50-4E9D-AE55-AE2644B1A168}"/>
    <cellStyle name="Normal 2 2 6 2 4" xfId="3227" xr:uid="{14B5506D-A700-4D0B-A2CA-B93C4804C93A}"/>
    <cellStyle name="Normal 2 2 6 2 4 2" xfId="4616" xr:uid="{F2B3CD22-4B1B-49A4-96C9-7F7AF306FB7E}"/>
    <cellStyle name="Normal 2 2 6 2 5" xfId="3222" xr:uid="{DD2B89AA-8D6D-4B63-9FDB-F7614879AD32}"/>
    <cellStyle name="Normal 2 2 6 2 6" xfId="2586" xr:uid="{E58B4941-03FA-42EE-960D-06E30126EED1}"/>
    <cellStyle name="Normal 2 2 6 2 7" xfId="2280" xr:uid="{406E4483-3E2E-40A6-ACCE-3F485EE55479}"/>
    <cellStyle name="Normal 2 2 6 2 8" xfId="3942" xr:uid="{6D648010-4376-4B04-991C-417345543424}"/>
    <cellStyle name="Normal 2 2 6 3" xfId="1095" xr:uid="{FDDE2A9C-193A-4885-AAF0-38B161B34522}"/>
    <cellStyle name="Normal 2 2 6 3 2" xfId="2773" xr:uid="{59087D7B-7763-41E1-A27D-784EE93770FF}"/>
    <cellStyle name="Normal 2 2 6 3 2 2" xfId="3229" xr:uid="{2911894B-CEC6-467A-A9E2-E272C97CF5A7}"/>
    <cellStyle name="Normal 2 2 6 3 2 3" xfId="4446" xr:uid="{2E370E11-5FC7-4AEC-A013-FA405234CAC3}"/>
    <cellStyle name="Normal 2 2 6 3 3" xfId="3230" xr:uid="{37B0BCAE-976C-47BA-BA8E-D62051FCF879}"/>
    <cellStyle name="Normal 2 2 6 3 3 2" xfId="4617" xr:uid="{695FC3D1-2D89-444F-ADD8-8F3CACB475FF}"/>
    <cellStyle name="Normal 2 2 6 3 4" xfId="3228" xr:uid="{FD5151F2-A125-4A93-855F-F7942022A483}"/>
    <cellStyle name="Normal 2 2 6 3 5" xfId="2629" xr:uid="{EA79EEF9-2AA8-436A-A65F-FF684E178D3B}"/>
    <cellStyle name="Normal 2 2 6 3 6" xfId="2368" xr:uid="{FF96FF5A-334E-4F9D-9B3F-E6B023794375}"/>
    <cellStyle name="Normal 2 2 6 3 7" xfId="3992" xr:uid="{AC306340-513D-4700-BF5F-03EF459F0D82}"/>
    <cellStyle name="Normal 2 2 6 4" xfId="1096" xr:uid="{558D3CF7-0722-4F67-81AF-5A8C8A1C9EBA}"/>
    <cellStyle name="Normal 2 2 6 4 2" xfId="3231" xr:uid="{A351A0F2-44F0-4721-B51C-C1FFDBC4F73B}"/>
    <cellStyle name="Normal 2 2 6 4 3" xfId="2770" xr:uid="{29E84A8A-5164-48A2-90AB-F02062CEA1CC}"/>
    <cellStyle name="Normal 2 2 6 4 4" xfId="4311" xr:uid="{E5BECE64-8DA6-47EC-B07A-B07FE1C4C9F8}"/>
    <cellStyle name="Normal 2 2 6 5" xfId="3232" xr:uid="{EFB3DD0E-8612-4F20-B14B-1D592922F786}"/>
    <cellStyle name="Normal 2 2 6 5 2" xfId="4618" xr:uid="{9C1696CD-B77F-442A-AC89-3929130B702A}"/>
    <cellStyle name="Normal 2 2 6 6" xfId="2943" xr:uid="{528C535D-3E34-4C1A-866D-8FFA3B1A3A03}"/>
    <cellStyle name="Normal 2 2 6 7" xfId="2526" xr:uid="{A5DFE5D3-59EB-4863-B2AD-206269409FDD}"/>
    <cellStyle name="Normal 2 2 6 8" xfId="2220" xr:uid="{DD9FD06A-2B07-4ABA-92DB-BF3806C99252}"/>
    <cellStyle name="Normal 2 2 6 9" xfId="4084" xr:uid="{2F4D62F9-45CE-43CA-A34A-8D77CF6620C2}"/>
    <cellStyle name="Normal 2 2 7" xfId="426" xr:uid="{00000000-0005-0000-0000-0000AA010000}"/>
    <cellStyle name="Normal 2 2 7 2" xfId="1097" xr:uid="{713F5108-E899-4058-A44C-4187DBAC8B27}"/>
    <cellStyle name="Normal 2 2 7 2 2" xfId="1098" xr:uid="{B8C8C09D-0EA8-42BA-BD95-075AB1D33D73}"/>
    <cellStyle name="Normal 2 2 7 2 2 2" xfId="3234" xr:uid="{1FED6598-16B6-49AF-A312-2EF4FD39E8A3}"/>
    <cellStyle name="Normal 2 2 7 2 2 3" xfId="4448" xr:uid="{AD1439FA-5B30-471B-9EC6-5AD0D4CA843A}"/>
    <cellStyle name="Normal 2 2 7 2 3" xfId="3235" xr:uid="{89A4E811-7637-4233-BF52-8E0C60DFE64E}"/>
    <cellStyle name="Normal 2 2 7 2 3 2" xfId="4619" xr:uid="{E497B8F1-118A-482C-B238-EC24C7B97310}"/>
    <cellStyle name="Normal 2 2 7 2 4" xfId="3233" xr:uid="{F4BDBFAA-927B-4367-85ED-56E3739F2B48}"/>
    <cellStyle name="Normal 2 2 7 2 5" xfId="2560" xr:uid="{41426FAF-50BE-4BC5-AD54-C980D431E66E}"/>
    <cellStyle name="Normal 2 2 7 2 6" xfId="2369" xr:uid="{50F71AB9-00F5-40DC-9A8D-ECC41DAFE949}"/>
    <cellStyle name="Normal 2 2 7 2 7" xfId="3993" xr:uid="{18BBB5FA-5454-4E42-B477-6B18A34AAAE2}"/>
    <cellStyle name="Normal 2 2 7 3" xfId="1099" xr:uid="{D17967D4-BCC5-4869-AC3F-73B751F19EB5}"/>
    <cellStyle name="Normal 2 2 7 3 2" xfId="2774" xr:uid="{EAC80D8F-2CAB-48E4-8248-B79F1D0B7186}"/>
    <cellStyle name="Normal 2 2 7 3 2 2" xfId="3237" xr:uid="{C3D84CD2-A39F-4362-86BA-F510A119B2FE}"/>
    <cellStyle name="Normal 2 2 7 3 2 3" xfId="4449" xr:uid="{CAFA3115-3E2E-4051-BAAD-053441B7E19D}"/>
    <cellStyle name="Normal 2 2 7 3 3" xfId="3238" xr:uid="{CC51C36D-C02B-4F34-83AB-01BAFB0A5171}"/>
    <cellStyle name="Normal 2 2 7 3 3 2" xfId="4620" xr:uid="{FE45BA02-FB50-4B4E-9BAC-CCCAD820EB83}"/>
    <cellStyle name="Normal 2 2 7 3 4" xfId="3236" xr:uid="{A0C44D72-A671-43DC-9A63-93FE2BDB1123}"/>
    <cellStyle name="Normal 2 2 7 3 5" xfId="2663" xr:uid="{CC62D9D3-27F7-46BD-90B5-F5334B3814AB}"/>
    <cellStyle name="Normal 2 2 7 3 6" xfId="4312" xr:uid="{A0A30891-48C6-4C52-AC97-59F1DA37DD33}"/>
    <cellStyle name="Normal 2 2 7 4" xfId="1100" xr:uid="{2E2D1C35-806F-4446-B005-609CF3083A04}"/>
    <cellStyle name="Normal 2 2 7 4 2" xfId="3239" xr:uid="{AD120D61-D9BB-4027-9D53-E4DDA1F46FF8}"/>
    <cellStyle name="Normal 2 2 7 4 3" xfId="4447" xr:uid="{11F1E3CA-0826-4F67-ACC3-30C4C5D7C831}"/>
    <cellStyle name="Normal 2 2 7 5" xfId="3240" xr:uid="{E069BF39-F67A-4490-B0CE-33E546196447}"/>
    <cellStyle name="Normal 2 2 7 5 2" xfId="4621" xr:uid="{48CEDA91-DFDF-486E-9CD2-F5DEDA67F160}"/>
    <cellStyle name="Normal 2 2 7 6" xfId="2944" xr:uid="{9367511E-0888-48DB-8F65-4417A0BAEE75}"/>
    <cellStyle name="Normal 2 2 7 7" xfId="2500" xr:uid="{6546DA00-2C38-4BDE-A8B1-AD50B7CEB620}"/>
    <cellStyle name="Normal 2 2 7 8" xfId="2254" xr:uid="{2A7D77FD-0023-4A8F-8238-CC46A9408D81}"/>
    <cellStyle name="Normal 2 2 7 9" xfId="4085" xr:uid="{FA7B8C5E-230B-41FE-ABB3-3C3939651DC2}"/>
    <cellStyle name="Normal 2 2 8" xfId="427" xr:uid="{00000000-0005-0000-0000-0000AB010000}"/>
    <cellStyle name="Normal 2 2 8 2" xfId="1101" xr:uid="{4535FCFE-C9D8-449D-B12B-9452E543ADDE}"/>
    <cellStyle name="Normal 2 2 8 2 2" xfId="1102" xr:uid="{633FAA03-430F-4147-B6C6-1C6FF8C82A13}"/>
    <cellStyle name="Normal 2 2 8 2 2 2" xfId="3242" xr:uid="{616CD3EC-EAEF-4CDC-9285-88903593F902}"/>
    <cellStyle name="Normal 2 2 8 2 2 3" xfId="4450" xr:uid="{ECB483A7-5C7C-4A66-AF6F-B172D8DA9370}"/>
    <cellStyle name="Normal 2 2 8 2 3" xfId="3243" xr:uid="{0CAE32ED-6EAE-4BFB-803F-6BC9CD193AC8}"/>
    <cellStyle name="Normal 2 2 8 2 3 2" xfId="4622" xr:uid="{18D1BC22-CEFD-46B9-8516-7FEE5665B8B7}"/>
    <cellStyle name="Normal 2 2 8 2 4" xfId="3241" xr:uid="{C07B2565-6480-439D-9508-DFDDA3829736}"/>
    <cellStyle name="Normal 2 2 8 2 5" xfId="2646" xr:uid="{4C585F48-3AFA-4ACF-8DAD-846B5BCFA8F2}"/>
    <cellStyle name="Normal 2 2 8 2 6" xfId="2370" xr:uid="{740AC12B-3304-49EF-912A-50F2C6BC3F71}"/>
    <cellStyle name="Normal 2 2 8 2 7" xfId="3994" xr:uid="{C337DD82-0E72-4848-AD9E-085F4C758092}"/>
    <cellStyle name="Normal 2 2 8 3" xfId="1103" xr:uid="{BB0990D7-A3D9-402C-86AF-65F6B9818BAC}"/>
    <cellStyle name="Normal 2 2 8 3 2" xfId="3244" xr:uid="{4509C138-2EDE-4805-A20A-19ACFD9DDDC6}"/>
    <cellStyle name="Normal 2 2 8 3 3" xfId="2775" xr:uid="{94469142-C6A8-432A-AF0C-A13A2C3DCFB7}"/>
    <cellStyle name="Normal 2 2 8 3 4" xfId="4313" xr:uid="{5A06DAED-C48D-45A6-8C08-D60D0145A80A}"/>
    <cellStyle name="Normal 2 2 8 4" xfId="1104" xr:uid="{ABA28D8F-5AF2-422E-8059-43BDD0A9B813}"/>
    <cellStyle name="Normal 2 2 8 4 2" xfId="4623" xr:uid="{87AE462C-A08B-46F7-A377-E2C36FA0E3AB}"/>
    <cellStyle name="Normal 2 2 8 5" xfId="2945" xr:uid="{808B2AC3-2069-4FF4-99A5-312E0523B2E8}"/>
    <cellStyle name="Normal 2 2 8 6" xfId="2483" xr:uid="{054FBA1B-F38D-40E3-B399-C986B43F2756}"/>
    <cellStyle name="Normal 2 2 8 7" xfId="2237" xr:uid="{8BD935A9-81CF-49C0-BF22-D44DA81494E5}"/>
    <cellStyle name="Normal 2 2 8 8" xfId="4086" xr:uid="{D285C999-3D4C-48AE-BC28-30F9D6C2C733}"/>
    <cellStyle name="Normal 2 2 9" xfId="428" xr:uid="{00000000-0005-0000-0000-0000AC010000}"/>
    <cellStyle name="Normal 2 2 9 2" xfId="1105" xr:uid="{31B57AA4-C960-459D-AB6A-5586B0C8907E}"/>
    <cellStyle name="Normal 2 2 9 2 2" xfId="1106" xr:uid="{C51F2623-3A03-479D-AEBC-F21B3BB549B8}"/>
    <cellStyle name="Normal 2 2 9 2 2 2" xfId="3246" xr:uid="{912B1C5C-5F5C-4015-8C66-BC42B67FFA72}"/>
    <cellStyle name="Normal 2 2 9 2 2 3" xfId="4451" xr:uid="{90D49E86-29D4-407E-B762-CD20DA9CEF64}"/>
    <cellStyle name="Normal 2 2 9 2 3" xfId="3247" xr:uid="{38BEEB86-81D3-40DC-BAF3-EF73793B8607}"/>
    <cellStyle name="Normal 2 2 9 2 3 2" xfId="4624" xr:uid="{E1CE5AA4-B85B-49DE-A8DA-2452EDE6A250}"/>
    <cellStyle name="Normal 2 2 9 2 4" xfId="3245" xr:uid="{88AA2BEE-9EEE-4FE0-BBEA-F5ECEAAD8554}"/>
    <cellStyle name="Normal 2 2 9 2 5" xfId="2694" xr:uid="{A3386D99-D533-43F1-854F-70E18119FF0E}"/>
    <cellStyle name="Normal 2 2 9 2 6" xfId="2371" xr:uid="{F0F773E2-90E3-436D-9FC8-12022C72657D}"/>
    <cellStyle name="Normal 2 2 9 2 7" xfId="3995" xr:uid="{630E5B48-BB66-4532-8989-5BADD4987CF0}"/>
    <cellStyle name="Normal 2 2 9 3" xfId="1107" xr:uid="{917C9716-9A9F-4A13-8392-9A65B41D96D6}"/>
    <cellStyle name="Normal 2 2 9 3 2" xfId="3248" xr:uid="{B73CB547-15A9-4105-971F-5CED35E83FF5}"/>
    <cellStyle name="Normal 2 2 9 3 3" xfId="2776" xr:uid="{20BFE80B-0443-455A-B9C1-186219DA7A3E}"/>
    <cellStyle name="Normal 2 2 9 3 4" xfId="4314" xr:uid="{36FB2A3C-7CB4-42C8-BF49-15B224246E11}"/>
    <cellStyle name="Normal 2 2 9 4" xfId="1108" xr:uid="{F7BEDBC9-4324-40E9-93EE-ED7E177EB4F7}"/>
    <cellStyle name="Normal 2 2 9 4 2" xfId="4625" xr:uid="{A4D89ECF-7670-479A-BAE9-5101425B635E}"/>
    <cellStyle name="Normal 2 2 9 5" xfId="2946" xr:uid="{E5200625-07D3-4866-9926-32DD77692055}"/>
    <cellStyle name="Normal 2 2 9 6" xfId="2543" xr:uid="{15BC8292-9E3D-469D-98B3-1C62DBA331BC}"/>
    <cellStyle name="Normal 2 2 9 7" xfId="2299" xr:uid="{3784D8E8-B0FD-4866-B730-AC99B73AF32F}"/>
    <cellStyle name="Normal 2 2 9 8" xfId="4087" xr:uid="{86BB6DB9-4F4F-421D-A18C-0E4FFCF0243E}"/>
    <cellStyle name="Normal 2 3" xfId="429" xr:uid="{00000000-0005-0000-0000-0000AD010000}"/>
    <cellStyle name="Normal 2 4" xfId="430" xr:uid="{00000000-0005-0000-0000-0000AE010000}"/>
    <cellStyle name="Normal 2 5" xfId="431" xr:uid="{00000000-0005-0000-0000-0000AF010000}"/>
    <cellStyle name="Normal 2 5 10" xfId="1109" xr:uid="{6100732E-7185-4FC3-8DC2-9EEBDE8ED41D}"/>
    <cellStyle name="Normal 2 5 10 2" xfId="3249" xr:uid="{BD869DA3-6F99-43D4-9A9F-F6C3D810BD6D}"/>
    <cellStyle name="Normal 2 5 10 3" xfId="4266" xr:uid="{0173DDFC-2159-435C-B9DD-759200F27CB1}"/>
    <cellStyle name="Normal 2 5 11" xfId="1110" xr:uid="{6B34A831-F3F2-43D2-9D82-6D5834893A20}"/>
    <cellStyle name="Normal 2 5 12" xfId="2474" xr:uid="{423DA305-227C-4052-978C-9719E46BC236}"/>
    <cellStyle name="Normal 2 5 13" xfId="2201" xr:uid="{1AF02D76-F3AE-48B2-A02D-6C3160168EB8}"/>
    <cellStyle name="Normal 2 5 14" xfId="4090" xr:uid="{81F6C088-FC3F-48F2-8FD0-0E7638B8B768}"/>
    <cellStyle name="Normal 2 5 2" xfId="432" xr:uid="{00000000-0005-0000-0000-0000B0010000}"/>
    <cellStyle name="Normal 2 5 2 2" xfId="1111" xr:uid="{4E96E82B-E982-4F43-ADFB-D81C1479CF21}"/>
    <cellStyle name="Normal 2 5 2 2 2" xfId="1112" xr:uid="{136C7693-98DC-4CA9-B1EC-1AE7A48D8FA6}"/>
    <cellStyle name="Normal 2 5 2 2 2 2" xfId="2780" xr:uid="{3FB62ED7-A8AD-45B8-8245-EEBAA7D5D429}"/>
    <cellStyle name="Normal 2 5 2 2 2 2 2" xfId="3252" xr:uid="{9010979E-CEB9-48EC-80A4-9887EB14A720}"/>
    <cellStyle name="Normal 2 5 2 2 2 2 3" xfId="4453" xr:uid="{27A6A2A2-AD3F-4133-A5F7-493A51929CE1}"/>
    <cellStyle name="Normal 2 5 2 2 2 3" xfId="3253" xr:uid="{2AEF4EA7-A9E4-483E-9F16-1D9D40CD0D60}"/>
    <cellStyle name="Normal 2 5 2 2 2 3 2" xfId="4626" xr:uid="{82D4D065-897E-44C6-B3C0-3F3A794224AD}"/>
    <cellStyle name="Normal 2 5 2 2 2 4" xfId="3251" xr:uid="{47FF95DD-77F3-4A33-B68A-3FA723A5FDE3}"/>
    <cellStyle name="Normal 2 5 2 2 2 5" xfId="4392" xr:uid="{70828698-84CA-4468-8291-BBF4C10B55EF}"/>
    <cellStyle name="Normal 2 5 2 2 3" xfId="2779" xr:uid="{22161951-4F0C-450F-817B-16892AFD7F51}"/>
    <cellStyle name="Normal 2 5 2 2 3 2" xfId="3254" xr:uid="{3679EFA0-DBC8-4CFB-B6EC-FE533BABFB9C}"/>
    <cellStyle name="Normal 2 5 2 2 3 3" xfId="4452" xr:uid="{8ACF2C87-B777-4CC4-8F2F-0B9145B3E87B}"/>
    <cellStyle name="Normal 2 5 2 2 4" xfId="3255" xr:uid="{14E1D0F2-F93E-49A9-85F3-D8C330AEA085}"/>
    <cellStyle name="Normal 2 5 2 2 4 2" xfId="4627" xr:uid="{5B9EA914-F674-4335-A35D-9DF9E1D55649}"/>
    <cellStyle name="Normal 2 5 2 2 5" xfId="3250" xr:uid="{700AFB86-5ECE-4940-8B6F-0D4C946A9429}"/>
    <cellStyle name="Normal 2 5 2 2 6" xfId="2593" xr:uid="{70BF0F9E-A07A-46A8-A6F4-1D3FE8ACF818}"/>
    <cellStyle name="Normal 2 5 2 2 7" xfId="2287" xr:uid="{C80B23BD-09B0-4AC8-994D-F118453A189B}"/>
    <cellStyle name="Normal 2 5 2 2 8" xfId="3947" xr:uid="{965C4A6E-EB64-47F4-B78C-1BA3C203AF06}"/>
    <cellStyle name="Normal 2 5 2 3" xfId="1113" xr:uid="{E5449808-E344-4177-A42C-3DE0A85537C3}"/>
    <cellStyle name="Normal 2 5 2 3 2" xfId="2781" xr:uid="{8904439D-E642-4EA7-9BAE-459F0CB609F0}"/>
    <cellStyle name="Normal 2 5 2 3 2 2" xfId="3257" xr:uid="{491C0937-9B2F-4FDD-97AF-AE5F17AF5B27}"/>
    <cellStyle name="Normal 2 5 2 3 2 3" xfId="4454" xr:uid="{4DD8CFF6-F9AE-4078-A1D5-16779C9653DC}"/>
    <cellStyle name="Normal 2 5 2 3 3" xfId="3258" xr:uid="{618A31C0-3824-4E1F-B3E6-18C7272520EB}"/>
    <cellStyle name="Normal 2 5 2 3 3 2" xfId="4628" xr:uid="{1D7D612E-7F85-4BEE-8383-90DEB19E29AF}"/>
    <cellStyle name="Normal 2 5 2 3 4" xfId="3256" xr:uid="{C95F43CF-0386-4E0D-9734-F86097E39597}"/>
    <cellStyle name="Normal 2 5 2 3 5" xfId="2636" xr:uid="{EA3F4708-DF38-4C0D-8178-2117324CAC3F}"/>
    <cellStyle name="Normal 2 5 2 3 6" xfId="2372" xr:uid="{216F0811-4323-4563-8D6A-3FB5309E6D2E}"/>
    <cellStyle name="Normal 2 5 2 3 7" xfId="3996" xr:uid="{CBC1A793-6998-4F29-A90F-A2C21F53C857}"/>
    <cellStyle name="Normal 2 5 2 4" xfId="1114" xr:uid="{E6B5AFE3-DC39-4BBE-8B3C-8DA5BE95D006}"/>
    <cellStyle name="Normal 2 5 2 4 2" xfId="3259" xr:uid="{E0DFFE5A-9CA3-44E9-B23C-A482DA0F6251}"/>
    <cellStyle name="Normal 2 5 2 4 3" xfId="2778" xr:uid="{796D3EA9-77C7-4AB3-AD0E-E6A8B837589A}"/>
    <cellStyle name="Normal 2 5 2 4 4" xfId="4315" xr:uid="{06DB22C8-7DEA-46F5-8C56-5C0412EECA96}"/>
    <cellStyle name="Normal 2 5 2 5" xfId="3260" xr:uid="{E0FBE925-C779-466A-8E58-465401FC6D0E}"/>
    <cellStyle name="Normal 2 5 2 5 2" xfId="4629" xr:uid="{D0B7A8A4-A9A9-4517-89C7-D4D1E0A908D3}"/>
    <cellStyle name="Normal 2 5 2 6" xfId="2947" xr:uid="{BD881A0A-3CD8-4A70-B90C-506F969235FA}"/>
    <cellStyle name="Normal 2 5 2 7" xfId="2533" xr:uid="{D557D766-7D9A-4A80-AF55-4C0A63CC4046}"/>
    <cellStyle name="Normal 2 5 2 8" xfId="2227" xr:uid="{9CFB0BB1-7E4F-4519-AA58-1C32BA5F771C}"/>
    <cellStyle name="Normal 2 5 2 9" xfId="4091" xr:uid="{BA595B2C-8844-4CFE-8418-F0F767BCB311}"/>
    <cellStyle name="Normal 2 5 3" xfId="433" xr:uid="{00000000-0005-0000-0000-0000B1010000}"/>
    <cellStyle name="Normal 2 5 3 2" xfId="1115" xr:uid="{21C86E93-DC25-4F4F-861E-67FD4B2B3E54}"/>
    <cellStyle name="Normal 2 5 3 2 2" xfId="1116" xr:uid="{B8A9C940-638E-4C22-831E-8DF8C16CAC5F}"/>
    <cellStyle name="Normal 2 5 3 2 2 2" xfId="3262" xr:uid="{08108FC9-6459-494C-8F0C-A301A7529B7F}"/>
    <cellStyle name="Normal 2 5 3 2 2 3" xfId="4456" xr:uid="{0DACE05C-C251-4619-94EF-1E175A759075}"/>
    <cellStyle name="Normal 2 5 3 2 3" xfId="3263" xr:uid="{01AA562F-6E4B-439D-A2C0-52CF7B86A077}"/>
    <cellStyle name="Normal 2 5 3 2 3 2" xfId="4630" xr:uid="{82D2EA44-7F45-44AF-9CD9-E1FD9D038BDF}"/>
    <cellStyle name="Normal 2 5 3 2 4" xfId="3261" xr:uid="{3E69DABD-2ACE-4689-A135-CEBD6C7511BB}"/>
    <cellStyle name="Normal 2 5 3 2 5" xfId="2567" xr:uid="{D7CACF06-E3AD-44F5-8F0A-92DFA76191C6}"/>
    <cellStyle name="Normal 2 5 3 2 6" xfId="2373" xr:uid="{6436D100-1139-47B2-B327-49E288DBB0F4}"/>
    <cellStyle name="Normal 2 5 3 2 7" xfId="3997" xr:uid="{A9D5C5FB-8F2A-412F-9AA5-01E80E9250C7}"/>
    <cellStyle name="Normal 2 5 3 3" xfId="1117" xr:uid="{FB5FABA7-E937-41FC-96E2-B6D9296F8F84}"/>
    <cellStyle name="Normal 2 5 3 3 2" xfId="2782" xr:uid="{B4DB7B31-2982-4287-BBF5-DCEB6266EBEE}"/>
    <cellStyle name="Normal 2 5 3 3 2 2" xfId="3265" xr:uid="{AEB00EFC-76FF-4EE0-AC7C-4C12F80E2E74}"/>
    <cellStyle name="Normal 2 5 3 3 2 3" xfId="4457" xr:uid="{B0862592-BCEE-4BF8-8E24-D135C09669EA}"/>
    <cellStyle name="Normal 2 5 3 3 3" xfId="3266" xr:uid="{F2D6BA9E-37EE-4D39-9D33-86B7F8830D8E}"/>
    <cellStyle name="Normal 2 5 3 3 3 2" xfId="4631" xr:uid="{8FC2C999-AFC0-4AD7-8C38-FEEC5730C65C}"/>
    <cellStyle name="Normal 2 5 3 3 4" xfId="3264" xr:uid="{32FF6EA0-B578-4A5F-8B80-9EB4BC353F27}"/>
    <cellStyle name="Normal 2 5 3 3 5" xfId="2670" xr:uid="{DF4946FD-4B1C-44C3-B3E0-3387D3A0199B}"/>
    <cellStyle name="Normal 2 5 3 3 6" xfId="4316" xr:uid="{E40BCC94-426E-494B-8F33-B0C31169A6CA}"/>
    <cellStyle name="Normal 2 5 3 4" xfId="1118" xr:uid="{4DF481E9-EE8D-4696-8432-E178C19FC6D4}"/>
    <cellStyle name="Normal 2 5 3 4 2" xfId="3267" xr:uid="{02796803-4D53-4177-BED2-8550853A0A05}"/>
    <cellStyle name="Normal 2 5 3 4 3" xfId="4455" xr:uid="{1A06EF60-56AC-48AE-B709-B2F08B0215CC}"/>
    <cellStyle name="Normal 2 5 3 5" xfId="3268" xr:uid="{B10EF965-ACCC-448F-A6BB-18CBC2902016}"/>
    <cellStyle name="Normal 2 5 3 5 2" xfId="4632" xr:uid="{0537386C-2602-407F-A648-27F7AC5592D5}"/>
    <cellStyle name="Normal 2 5 3 6" xfId="2948" xr:uid="{B32224F4-CFD5-4B72-81BA-9208AA363A41}"/>
    <cellStyle name="Normal 2 5 3 7" xfId="2507" xr:uid="{97155C7A-4D2B-46F3-9ED3-18CA91B2A88D}"/>
    <cellStyle name="Normal 2 5 3 8" xfId="2261" xr:uid="{35875E48-A5F0-4CF6-A66F-2A7C5C5E19DD}"/>
    <cellStyle name="Normal 2 5 3 9" xfId="4092" xr:uid="{D151A0D0-D11B-444D-B711-C0996FDC1316}"/>
    <cellStyle name="Normal 2 5 4" xfId="434" xr:uid="{00000000-0005-0000-0000-0000B2010000}"/>
    <cellStyle name="Normal 2 5 4 2" xfId="1119" xr:uid="{6802D4FD-8270-492B-AF8B-6FE76DF136D8}"/>
    <cellStyle name="Normal 2 5 4 2 2" xfId="1120" xr:uid="{659A46F3-B070-4935-ACE9-1C98BB3D1142}"/>
    <cellStyle name="Normal 2 5 4 2 2 2" xfId="3270" xr:uid="{3A16ECAB-C580-4245-AE64-401A2E8D0A08}"/>
    <cellStyle name="Normal 2 5 4 2 2 3" xfId="4458" xr:uid="{0A792E0E-E1FA-4672-A3D7-9D81F6050ADD}"/>
    <cellStyle name="Normal 2 5 4 2 3" xfId="3271" xr:uid="{57D67AE6-427B-4969-B2AD-7ED5852CA25E}"/>
    <cellStyle name="Normal 2 5 4 2 3 2" xfId="4633" xr:uid="{AAC1D0A4-699F-4320-A074-0BF64841867A}"/>
    <cellStyle name="Normal 2 5 4 2 4" xfId="3269" xr:uid="{85989E35-B2DC-41D2-A8FE-418F61927791}"/>
    <cellStyle name="Normal 2 5 4 2 5" xfId="2653" xr:uid="{E90FB726-2E62-476D-954C-9530BDBFCE59}"/>
    <cellStyle name="Normal 2 5 4 2 6" xfId="2374" xr:uid="{2D6F19FB-AE8F-4072-9652-AE436F0F3026}"/>
    <cellStyle name="Normal 2 5 4 2 7" xfId="3998" xr:uid="{0990B4ED-D369-4A64-B54D-DB225EB0112E}"/>
    <cellStyle name="Normal 2 5 4 3" xfId="1121" xr:uid="{74E8F1BD-1664-477B-A589-B8E06E345484}"/>
    <cellStyle name="Normal 2 5 4 3 2" xfId="3272" xr:uid="{E6752C62-A83A-43FA-92F9-76B00DE917AF}"/>
    <cellStyle name="Normal 2 5 4 3 3" xfId="2783" xr:uid="{CF85BAB0-CEF7-4799-B329-84F2C9F5237B}"/>
    <cellStyle name="Normal 2 5 4 3 4" xfId="4317" xr:uid="{99A214FC-01D0-4537-AC4E-B465758EF909}"/>
    <cellStyle name="Normal 2 5 4 4" xfId="1122" xr:uid="{713A7A82-3AC3-42B6-B899-9C88EC549287}"/>
    <cellStyle name="Normal 2 5 4 4 2" xfId="4634" xr:uid="{2282D457-3BE2-41C5-9051-68C1DB2FB3FC}"/>
    <cellStyle name="Normal 2 5 4 5" xfId="2949" xr:uid="{E9D3F281-6E9F-4903-A07F-D8E53F53DF06}"/>
    <cellStyle name="Normal 2 5 4 6" xfId="2490" xr:uid="{55D0B655-1932-4712-91E4-F34C1A7040FD}"/>
    <cellStyle name="Normal 2 5 4 7" xfId="2244" xr:uid="{8E0FD56F-A881-46CD-8EEE-F9C486570506}"/>
    <cellStyle name="Normal 2 5 4 8" xfId="4093" xr:uid="{08FE0DA9-DCF9-46FC-B958-1636FAB127C9}"/>
    <cellStyle name="Normal 2 5 5" xfId="435" xr:uid="{00000000-0005-0000-0000-0000B3010000}"/>
    <cellStyle name="Normal 2 5 5 2" xfId="1123" xr:uid="{B7505438-5DB8-49D5-81B4-0B11EB72C9C0}"/>
    <cellStyle name="Normal 2 5 5 2 2" xfId="1124" xr:uid="{DEA1FA86-0626-4D94-B096-81E1AAB7F6C4}"/>
    <cellStyle name="Normal 2 5 5 2 3" xfId="2784" xr:uid="{BED65F0D-BB08-445A-8B49-56237F57B0D9}"/>
    <cellStyle name="Normal 2 5 5 2 4" xfId="4318" xr:uid="{BB248962-7F01-404D-BBFF-20818B4A9016}"/>
    <cellStyle name="Normal 2 5 5 3" xfId="1125" xr:uid="{E513B3A7-95BC-47A0-8D27-55E29D0005BD}"/>
    <cellStyle name="Normal 2 5 5 3 2" xfId="4635" xr:uid="{29636959-1385-437B-90E2-2E2883BF449B}"/>
    <cellStyle name="Normal 2 5 5 4" xfId="1126" xr:uid="{C7A02B65-852E-45BD-A6FA-C39C35C09F15}"/>
    <cellStyle name="Normal 2 5 5 5" xfId="2550" xr:uid="{CE8C1633-8F92-456F-8424-A3BD9DC3B664}"/>
    <cellStyle name="Normal 2 5 5 6" xfId="2375" xr:uid="{E2D1C2C8-52D1-4E72-AE00-CD68C2C411A8}"/>
    <cellStyle name="Normal 2 5 5 7" xfId="4094" xr:uid="{70EDDF2F-4409-4DEB-B564-3A92E08D0AF3}"/>
    <cellStyle name="Normal 2 5 6" xfId="436" xr:uid="{00000000-0005-0000-0000-0000B4010000}"/>
    <cellStyle name="Normal 2 5 6 2" xfId="1127" xr:uid="{2617572A-0547-4C18-8ADD-E643C3EAFCD0}"/>
    <cellStyle name="Normal 2 5 6 2 2" xfId="1128" xr:uid="{CC9C9ABE-A54C-45A2-8D51-47D159D9AA26}"/>
    <cellStyle name="Normal 2 5 6 2 3" xfId="2785" xr:uid="{E47A22DB-1941-4F56-8869-7160B6FE6D5F}"/>
    <cellStyle name="Normal 2 5 6 2 4" xfId="4319" xr:uid="{A2476497-A395-49C9-80F2-15B2C8ED19AA}"/>
    <cellStyle name="Normal 2 5 6 3" xfId="1129" xr:uid="{38738FF6-7F4B-4E71-AED7-521AAED6A149}"/>
    <cellStyle name="Normal 2 5 6 3 2" xfId="4636" xr:uid="{3DB8C935-0A95-4753-BCC8-BA4C39473792}"/>
    <cellStyle name="Normal 2 5 6 4" xfId="1130" xr:uid="{AC3E9DF4-D590-4F7C-A053-6963BF73837B}"/>
    <cellStyle name="Normal 2 5 6 5" xfId="2610" xr:uid="{F8375DC5-13B2-4F8B-B27D-0E29ED517B85}"/>
    <cellStyle name="Normal 2 5 6 6" xfId="2376" xr:uid="{66FFE8C2-8511-4548-A763-4D8BBC87EDE6}"/>
    <cellStyle name="Normal 2 5 6 7" xfId="4095" xr:uid="{E1E66FC1-F003-442F-B8A0-3A28205C3D23}"/>
    <cellStyle name="Normal 2 5 7" xfId="437" xr:uid="{00000000-0005-0000-0000-0000B5010000}"/>
    <cellStyle name="Normal 2 5 7 2" xfId="1131" xr:uid="{2F3B7418-E0C1-4CD2-8DB6-81FFF51496ED}"/>
    <cellStyle name="Normal 2 5 7 2 2" xfId="2950" xr:uid="{CDFA4BE5-D8A5-40D0-8A9A-999FB63AAD5E}"/>
    <cellStyle name="Normal 2 5 7 3" xfId="1132" xr:uid="{472FFF05-7ACA-43FC-9D9A-18DEDB8EF955}"/>
    <cellStyle name="Normal 2 5 7 4" xfId="2377" xr:uid="{4B72AD54-E887-4A34-8502-96C99FFE1C69}"/>
    <cellStyle name="Normal 2 5 7 5" xfId="4096" xr:uid="{D9535F28-145C-4C5C-A3E7-187EC90D90B7}"/>
    <cellStyle name="Normal 2 5 8" xfId="438" xr:uid="{00000000-0005-0000-0000-0000B6010000}"/>
    <cellStyle name="Normal 2 5 8 2" xfId="1133" xr:uid="{7AF0565F-E83D-49BE-BA29-FF099DFF4BFA}"/>
    <cellStyle name="Normal 2 5 8 2 2" xfId="2951" xr:uid="{1B7A7F42-7583-45A4-ADBE-3875A2A48C2A}"/>
    <cellStyle name="Normal 2 5 8 3" xfId="1134" xr:uid="{EC1290D0-755E-4C7C-8EC3-7A7F19548992}"/>
    <cellStyle name="Normal 2 5 8 4" xfId="2378" xr:uid="{B87E6E97-1229-48C8-8E8B-24F4A188193C}"/>
    <cellStyle name="Normal 2 5 8 5" xfId="4097" xr:uid="{D225DBA1-BCFD-4FF4-B0B9-A63741975700}"/>
    <cellStyle name="Normal 2 5 9" xfId="1135" xr:uid="{5D2FC44E-21E3-4270-9F11-9314091E719F}"/>
    <cellStyle name="Normal 2 5 9 2" xfId="3273" xr:uid="{DED8148E-84F2-49F0-8C0D-38B5177400AF}"/>
    <cellStyle name="Normal 2 5 9 3" xfId="2777" xr:uid="{0AE0C87F-127F-440D-AAB0-2F7A9EE69537}"/>
    <cellStyle name="Normal 2 5 9 4" xfId="2310" xr:uid="{22836026-F522-4EC4-A7F0-2D14A207E24E}"/>
    <cellStyle name="Normal 2 5 9 5" xfId="3957" xr:uid="{EB702C54-C88A-4BA3-B645-0253B2F353D7}"/>
    <cellStyle name="Normal 2 6" xfId="439" xr:uid="{00000000-0005-0000-0000-0000B7010000}"/>
    <cellStyle name="Normal 2 6 2" xfId="1136" xr:uid="{461D98F6-1A0B-4D9F-8F3A-391F1E5EAFD0}"/>
    <cellStyle name="Normal 2 6 2 2" xfId="1137" xr:uid="{854B02C6-C754-4A30-AB21-691BB3C31C1A}"/>
    <cellStyle name="Normal 2 6 2 2 2" xfId="2788" xr:uid="{1EDD6A1A-434C-4EAD-8DD3-565D9FA5BAED}"/>
    <cellStyle name="Normal 2 6 2 2 2 2" xfId="3276" xr:uid="{ECAC187F-89C2-44BB-AE26-76F9726B5B69}"/>
    <cellStyle name="Normal 2 6 2 2 2 3" xfId="4460" xr:uid="{7508BD22-5F5A-4EED-BB2E-841267686F07}"/>
    <cellStyle name="Normal 2 6 2 2 3" xfId="3277" xr:uid="{8B13E82E-0AA4-498B-97CC-16EA103C6768}"/>
    <cellStyle name="Normal 2 6 2 2 3 2" xfId="4637" xr:uid="{CF294582-0CF0-45BA-B24F-81BD3CCE9969}"/>
    <cellStyle name="Normal 2 6 2 2 4" xfId="3275" xr:uid="{EBBD6B77-BA5E-4CC6-B686-F1DE422F9A5C}"/>
    <cellStyle name="Normal 2 6 2 2 5" xfId="4384" xr:uid="{09309438-FED9-486D-9E6A-95561B3DAA4C}"/>
    <cellStyle name="Normal 2 6 2 3" xfId="2787" xr:uid="{9184E3F4-302F-44B0-B889-63505007BE9B}"/>
    <cellStyle name="Normal 2 6 2 3 2" xfId="3278" xr:uid="{C9D471C0-6BCC-4CF6-AC42-B919337BE3CA}"/>
    <cellStyle name="Normal 2 6 2 3 3" xfId="4459" xr:uid="{62E7EA82-C41B-4C0D-9921-5ECC4F57FA2C}"/>
    <cellStyle name="Normal 2 6 2 4" xfId="3279" xr:uid="{10C57C77-3748-4298-9522-148CDD94772B}"/>
    <cellStyle name="Normal 2 6 2 4 2" xfId="4638" xr:uid="{5EC32841-2708-4CAD-9F4A-7085F283E02D}"/>
    <cellStyle name="Normal 2 6 2 5" xfId="3274" xr:uid="{436D295A-12BB-4091-8423-BC0E830FF917}"/>
    <cellStyle name="Normal 2 6 2 6" xfId="2570" xr:uid="{125ABC23-685D-403B-8C9A-1143C9861418}"/>
    <cellStyle name="Normal 2 6 2 7" xfId="2264" xr:uid="{ACF631A3-40CE-429D-81D8-CF2EDFAB66E3}"/>
    <cellStyle name="Normal 2 6 2 8" xfId="3939" xr:uid="{31FA185B-3F71-4CDA-8695-774DA6E3E613}"/>
    <cellStyle name="Normal 2 6 3" xfId="1138" xr:uid="{DBA6D853-6868-4EBF-8B21-B4A556D96C12}"/>
    <cellStyle name="Normal 2 6 3 2" xfId="2789" xr:uid="{2E09FD7C-DA2E-47E7-8784-88FD85E8E1C2}"/>
    <cellStyle name="Normal 2 6 3 2 2" xfId="3281" xr:uid="{B1230112-6699-467F-87D0-726380557B3B}"/>
    <cellStyle name="Normal 2 6 3 2 3" xfId="4461" xr:uid="{FA6FE456-22C8-4644-89DA-930AF408A6EF}"/>
    <cellStyle name="Normal 2 6 3 3" xfId="3282" xr:uid="{0C8BDF3F-617E-4569-9F75-93273BD8E29C}"/>
    <cellStyle name="Normal 2 6 3 3 2" xfId="4639" xr:uid="{421481F1-1525-47BC-B906-E99E9B55B27B}"/>
    <cellStyle name="Normal 2 6 3 4" xfId="3280" xr:uid="{07BE3DAE-F403-4281-832A-C563F4E64702}"/>
    <cellStyle name="Normal 2 6 3 5" xfId="2613" xr:uid="{33F4A0DA-7935-4BA8-A5FF-BB8DD4AD007E}"/>
    <cellStyle name="Normal 2 6 3 6" xfId="2379" xr:uid="{1C16D8B3-ED6D-4348-BA15-8E542BACE142}"/>
    <cellStyle name="Normal 2 6 3 7" xfId="3999" xr:uid="{427B8E68-414F-45B2-AF5F-9A1C66613AAB}"/>
    <cellStyle name="Normal 2 6 4" xfId="1139" xr:uid="{1715EF5E-DC27-4134-AB8C-F7631066F35A}"/>
    <cellStyle name="Normal 2 6 4 2" xfId="3283" xr:uid="{4832DD91-2EE5-482C-A92E-D9FB96A71CC0}"/>
    <cellStyle name="Normal 2 6 4 3" xfId="2786" xr:uid="{DC8DE20C-8CB2-4FF3-88EA-FD2EDB5B2128}"/>
    <cellStyle name="Normal 2 6 4 4" xfId="4320" xr:uid="{916F6A9F-7576-4D5D-919E-BBDBDE503A51}"/>
    <cellStyle name="Normal 2 6 5" xfId="3284" xr:uid="{672FF78D-C99D-4DB4-96B3-1DAA1162BF33}"/>
    <cellStyle name="Normal 2 6 5 2" xfId="4640" xr:uid="{9EF7B8E2-3B4E-4BCB-B8D6-FC42E285E250}"/>
    <cellStyle name="Normal 2 6 6" xfId="2952" xr:uid="{4A8810BD-8425-41A6-9BCE-FC845F09DBAE}"/>
    <cellStyle name="Normal 2 6 7" xfId="2510" xr:uid="{1D64CD78-F707-4D97-B635-D5CA86F1702C}"/>
    <cellStyle name="Normal 2 6 8" xfId="2204" xr:uid="{28A135D0-28AE-4917-A542-B969042C27F6}"/>
    <cellStyle name="Normal 2 6 9" xfId="4098" xr:uid="{694AB8E7-E0E3-4567-8B57-12DE692E4A54}"/>
    <cellStyle name="Normal 2 7" xfId="440" xr:uid="{00000000-0005-0000-0000-0000B8010000}"/>
    <cellStyle name="Normal 2 7 2" xfId="1140" xr:uid="{EE32FB95-E0F4-4EC1-B286-CC18C7477EF9}"/>
    <cellStyle name="Normal 2 7 2 2" xfId="1141" xr:uid="{D864D10E-38C3-41B6-A631-66F4BF9AF77F}"/>
    <cellStyle name="Normal 2 7 2 2 2" xfId="2792" xr:uid="{981DC22E-014E-4AF5-AF80-716FBE30E7B4}"/>
    <cellStyle name="Normal 2 7 2 2 2 2" xfId="3287" xr:uid="{FF159E1A-C910-4165-9C8E-F63EA8792BC2}"/>
    <cellStyle name="Normal 2 7 2 2 2 3" xfId="4463" xr:uid="{8E80CDC1-0B70-48D4-90C3-183FFE809DDC}"/>
    <cellStyle name="Normal 2 7 2 2 3" xfId="3288" xr:uid="{7503C9C0-050E-4BB6-9199-5983BF451CC2}"/>
    <cellStyle name="Normal 2 7 2 2 3 2" xfId="4641" xr:uid="{6ED9A4A5-757B-4C69-BEF5-640C2C3E8DE7}"/>
    <cellStyle name="Normal 2 7 2 2 4" xfId="3286" xr:uid="{CB130EA4-C071-4719-BE31-579ACD01FF03}"/>
    <cellStyle name="Normal 2 7 2 2 5" xfId="4386" xr:uid="{BDFD3AE3-F1C0-4127-950E-229AC07F721C}"/>
    <cellStyle name="Normal 2 7 2 3" xfId="2791" xr:uid="{96E8D9E1-DB02-4F74-A757-39C335DDE9DE}"/>
    <cellStyle name="Normal 2 7 2 3 2" xfId="3289" xr:uid="{B88C06C9-C478-4A6D-9553-609AF7B4E292}"/>
    <cellStyle name="Normal 2 7 2 3 3" xfId="4462" xr:uid="{FEC528C0-D77F-46E9-9978-09BA9176ABF9}"/>
    <cellStyle name="Normal 2 7 2 4" xfId="3290" xr:uid="{639A9B59-69CE-4E77-9B07-47355E0EC247}"/>
    <cellStyle name="Normal 2 7 2 4 2" xfId="4642" xr:uid="{74869D69-D76C-44EA-BCEF-28EA16FA4062}"/>
    <cellStyle name="Normal 2 7 2 5" xfId="3285" xr:uid="{45BA0B27-9C3D-437E-9661-67E46D1EDB16}"/>
    <cellStyle name="Normal 2 7 2 6" xfId="2585" xr:uid="{DC521168-DED2-44D1-B9C9-5F84AD7FCB92}"/>
    <cellStyle name="Normal 2 7 2 7" xfId="2279" xr:uid="{B8D6A55E-3A62-406E-995A-29CA892A1B3C}"/>
    <cellStyle name="Normal 2 7 2 8" xfId="3941" xr:uid="{D2BE8021-76CD-490F-BC34-6C156B275DAD}"/>
    <cellStyle name="Normal 2 7 3" xfId="1142" xr:uid="{77CF824E-53AC-440A-A801-35306FBD0C61}"/>
    <cellStyle name="Normal 2 7 3 2" xfId="2793" xr:uid="{CDD53C62-7D7E-4719-9ECB-1F87204A5DC9}"/>
    <cellStyle name="Normal 2 7 3 2 2" xfId="3292" xr:uid="{5C8CF7C1-63A8-4B26-BC10-4C2C902AC44B}"/>
    <cellStyle name="Normal 2 7 3 2 3" xfId="4464" xr:uid="{2E7EA971-86CE-4140-968A-142D3F5BC8E2}"/>
    <cellStyle name="Normal 2 7 3 3" xfId="3293" xr:uid="{E33FBB16-5EA1-464E-9B07-F9539E81FE7A}"/>
    <cellStyle name="Normal 2 7 3 3 2" xfId="4643" xr:uid="{9DE09568-904F-4BBA-AF65-E6BABBA449D9}"/>
    <cellStyle name="Normal 2 7 3 4" xfId="3291" xr:uid="{996DE790-5F14-4670-AE8D-8070FA727706}"/>
    <cellStyle name="Normal 2 7 3 5" xfId="2628" xr:uid="{55559998-7503-4F70-89FC-84D02095190C}"/>
    <cellStyle name="Normal 2 7 3 6" xfId="2380" xr:uid="{887785F7-A22B-4FE6-8B5D-8104D3BDEDD6}"/>
    <cellStyle name="Normal 2 7 3 7" xfId="4000" xr:uid="{67B8BA27-AE92-404B-9AEF-68FD93B7127D}"/>
    <cellStyle name="Normal 2 7 4" xfId="1143" xr:uid="{75CBF68A-5318-49EB-A8BC-C9A2D8B31E16}"/>
    <cellStyle name="Normal 2 7 4 2" xfId="3294" xr:uid="{341DF5EE-0A8B-4D59-8DF6-CCFFFBE05972}"/>
    <cellStyle name="Normal 2 7 4 3" xfId="2790" xr:uid="{70DEF4ED-19C7-4136-A29B-4524EC938876}"/>
    <cellStyle name="Normal 2 7 4 4" xfId="4321" xr:uid="{5329631A-C5A4-432E-BC97-4B3A2E7B74B0}"/>
    <cellStyle name="Normal 2 7 5" xfId="3295" xr:uid="{CFDFF768-730A-4496-8269-8E288A7710B3}"/>
    <cellStyle name="Normal 2 7 5 2" xfId="4644" xr:uid="{58A3AABD-349B-4B89-AA85-2194BE4ECC4F}"/>
    <cellStyle name="Normal 2 7 6" xfId="2953" xr:uid="{C1461F17-458B-470E-8BC0-49B56FC5A64A}"/>
    <cellStyle name="Normal 2 7 7" xfId="2525" xr:uid="{F923C908-EB49-4A9A-8A40-7A8F74D40A1B}"/>
    <cellStyle name="Normal 2 7 8" xfId="2219" xr:uid="{5C2C596E-546B-4DC0-B872-697C8CBA5F24}"/>
    <cellStyle name="Normal 2 7 9" xfId="4099" xr:uid="{EDBFCFF8-C9BF-4789-B56F-76AFAC480E5D}"/>
    <cellStyle name="Normal 2 8" xfId="441" xr:uid="{00000000-0005-0000-0000-0000B9010000}"/>
    <cellStyle name="Normal 2 8 2" xfId="1144" xr:uid="{81EA323B-B391-49E7-87CE-6441549E354D}"/>
    <cellStyle name="Normal 2 8 2 2" xfId="1145" xr:uid="{95779531-D772-409F-BD9E-338475FA316B}"/>
    <cellStyle name="Normal 2 8 2 2 2" xfId="3297" xr:uid="{419863A6-C146-4C7F-A676-6606C63DE458}"/>
    <cellStyle name="Normal 2 8 2 2 3" xfId="4466" xr:uid="{8726236A-65F1-45F5-835C-ECECA754F3FA}"/>
    <cellStyle name="Normal 2 8 2 3" xfId="3298" xr:uid="{69FDB726-41FF-4674-BD05-4B719D323205}"/>
    <cellStyle name="Normal 2 8 2 3 2" xfId="4645" xr:uid="{16245875-2503-4E61-808B-3571A7393F14}"/>
    <cellStyle name="Normal 2 8 2 4" xfId="3296" xr:uid="{50C648F6-3178-47F6-BF50-9667678B73AD}"/>
    <cellStyle name="Normal 2 8 2 5" xfId="2559" xr:uid="{B6C56526-CF36-4167-A31B-A32577D88B6C}"/>
    <cellStyle name="Normal 2 8 2 6" xfId="2381" xr:uid="{ED0E52E6-5432-4BFE-B51B-5956B426C6E7}"/>
    <cellStyle name="Normal 2 8 2 7" xfId="4001" xr:uid="{E581A0C1-D710-43EE-9E6F-6088733E0451}"/>
    <cellStyle name="Normal 2 8 3" xfId="1146" xr:uid="{59C851F4-8ACF-4A8A-875D-68C0727024BB}"/>
    <cellStyle name="Normal 2 8 3 2" xfId="2794" xr:uid="{54CD35BD-79B9-489D-BC61-5249E8C18A01}"/>
    <cellStyle name="Normal 2 8 3 2 2" xfId="3300" xr:uid="{996EFCB8-6902-4275-8019-06605DEED2DA}"/>
    <cellStyle name="Normal 2 8 3 2 3" xfId="4467" xr:uid="{181D020C-BDC2-40CC-A7BA-71B44AD0BF05}"/>
    <cellStyle name="Normal 2 8 3 3" xfId="3301" xr:uid="{45F905CA-A801-48B1-9EF3-FA60FB8D47D9}"/>
    <cellStyle name="Normal 2 8 3 3 2" xfId="4646" xr:uid="{829460D3-A2A2-4693-84A2-5969D7B31A50}"/>
    <cellStyle name="Normal 2 8 3 4" xfId="3299" xr:uid="{DAFE1F40-DB6C-4600-9691-6785184DCF3A}"/>
    <cellStyle name="Normal 2 8 3 5" xfId="2662" xr:uid="{AEFF5AF1-3916-4626-BF23-C3854ECACF52}"/>
    <cellStyle name="Normal 2 8 3 6" xfId="4322" xr:uid="{BEFE3C08-CD3B-4074-A7FF-BF24836973F1}"/>
    <cellStyle name="Normal 2 8 4" xfId="1147" xr:uid="{2402C124-6E6C-4875-99BB-AE22C0B2EC45}"/>
    <cellStyle name="Normal 2 8 4 2" xfId="3302" xr:uid="{5EC860A9-7C54-4DE9-9DF5-755D211EB50B}"/>
    <cellStyle name="Normal 2 8 4 3" xfId="4465" xr:uid="{29EB210B-82B3-4ED0-856D-39070AB3EAE4}"/>
    <cellStyle name="Normal 2 8 5" xfId="3303" xr:uid="{D8CF9C67-A11B-40A5-BE1B-E2CFDAADB4DF}"/>
    <cellStyle name="Normal 2 8 5 2" xfId="4647" xr:uid="{19F64C8B-8CF1-4D5A-B1AF-7AB9470FB60A}"/>
    <cellStyle name="Normal 2 8 6" xfId="2954" xr:uid="{82AF111B-83D8-425C-B621-D043C64952FF}"/>
    <cellStyle name="Normal 2 8 7" xfId="2499" xr:uid="{C822EF98-E1C3-41AA-8DAF-A29DBA404768}"/>
    <cellStyle name="Normal 2 8 8" xfId="2253" xr:uid="{96C431BB-26F2-4302-9B25-CAB3878F9FDC}"/>
    <cellStyle name="Normal 2 8 9" xfId="4100" xr:uid="{60B719CA-7A64-4E01-95A2-0776C628B763}"/>
    <cellStyle name="Normal 2 9" xfId="442" xr:uid="{00000000-0005-0000-0000-0000BA010000}"/>
    <cellStyle name="Normal 2 9 2" xfId="1148" xr:uid="{B7746C75-0D14-46DD-A50E-5B49CBB5A249}"/>
    <cellStyle name="Normal 2 9 2 2" xfId="1149" xr:uid="{45883A1B-C7CF-4FD9-8164-938DF338B23C}"/>
    <cellStyle name="Normal 2 9 2 2 2" xfId="3305" xr:uid="{F36C6E8A-F9CC-4E1C-9E36-C497AD75EB4B}"/>
    <cellStyle name="Normal 2 9 2 2 3" xfId="4468" xr:uid="{B9C539CF-794F-47EA-8FF0-C0646DA6719A}"/>
    <cellStyle name="Normal 2 9 2 3" xfId="3306" xr:uid="{81A4C874-9121-4411-8B84-7EDBBE107DA3}"/>
    <cellStyle name="Normal 2 9 2 3 2" xfId="4648" xr:uid="{46EDE916-BB31-4C61-9C8D-6E207991DD99}"/>
    <cellStyle name="Normal 2 9 2 4" xfId="3304" xr:uid="{16B48855-1440-47EB-9C41-EC76EB6A9A76}"/>
    <cellStyle name="Normal 2 9 2 5" xfId="2645" xr:uid="{5503F8B7-050A-47F0-BEF3-1EBA8BBBF440}"/>
    <cellStyle name="Normal 2 9 2 6" xfId="2382" xr:uid="{86CAD73F-84A1-47D1-B6DC-3102F33C3CE2}"/>
    <cellStyle name="Normal 2 9 2 7" xfId="4003" xr:uid="{E9BD5959-332E-4F17-B448-505990D6FEAB}"/>
    <cellStyle name="Normal 2 9 3" xfId="1150" xr:uid="{BFA85D13-291C-4EB3-A760-BC8C3DC958E8}"/>
    <cellStyle name="Normal 2 9 3 2" xfId="3307" xr:uid="{48B5DB54-4EE6-47F4-9280-65F8EC5A8DDB}"/>
    <cellStyle name="Normal 2 9 3 3" xfId="2795" xr:uid="{AF7341C1-244B-49F0-9CEB-68451B7FF538}"/>
    <cellStyle name="Normal 2 9 3 4" xfId="4323" xr:uid="{7A5262E5-E498-462A-8756-D17128796B1F}"/>
    <cellStyle name="Normal 2 9 4" xfId="1151" xr:uid="{25CABAC9-23CD-4D05-9B2B-174CF3685037}"/>
    <cellStyle name="Normal 2 9 4 2" xfId="4649" xr:uid="{4FF4AA87-8EC2-40BC-BBD9-14FE22C6CF81}"/>
    <cellStyle name="Normal 2 9 5" xfId="2955" xr:uid="{A21DC41D-08D4-4CD9-BC6C-427736811D44}"/>
    <cellStyle name="Normal 2 9 6" xfId="2482" xr:uid="{9EDA2B6C-76BE-40C3-916E-7F2FB0A07E53}"/>
    <cellStyle name="Normal 2 9 7" xfId="2236" xr:uid="{AD5FBE71-5BF8-4CB0-89C6-3D55230892A3}"/>
    <cellStyle name="Normal 2 9 8" xfId="4101" xr:uid="{B19B194C-ACB9-4FA5-BCD1-032FB7376BB0}"/>
    <cellStyle name="Normal 3" xfId="443" xr:uid="{00000000-0005-0000-0000-0000BB010000}"/>
    <cellStyle name="Normal 3 2" xfId="444" xr:uid="{00000000-0005-0000-0000-0000BC010000}"/>
    <cellStyle name="Normal 3 2 2" xfId="445" xr:uid="{00000000-0005-0000-0000-0000BD010000}"/>
    <cellStyle name="Normal 3 2 2 2" xfId="446" xr:uid="{00000000-0005-0000-0000-0000BE010000}"/>
    <cellStyle name="Normal 3 2 2 3" xfId="1152" xr:uid="{4C12FD05-C218-4FF7-9557-9D324E045098}"/>
    <cellStyle name="Normal 3 2 2 3 2" xfId="1153" xr:uid="{BE9B5A3E-E98E-4568-AAD7-4FCFEFB3A0B8}"/>
    <cellStyle name="Normal 3 2 2 4" xfId="1154" xr:uid="{58B60403-F712-4115-9BAF-2DC98001EC55}"/>
    <cellStyle name="Normal 3 2 2 4 2" xfId="1155" xr:uid="{1BCD4C9F-DEDE-44D4-9977-8DCA1AD266E4}"/>
    <cellStyle name="Normal 3 2 2 4 3" xfId="3749" xr:uid="{E9F1A749-C64F-4E91-AC4C-C1E349C4FC78}"/>
    <cellStyle name="Normal 3 2 2 4 3 2" xfId="4841" xr:uid="{CC4BF9BA-D130-402C-A586-62E7059560D2}"/>
    <cellStyle name="Normal 3 2 3" xfId="447" xr:uid="{00000000-0005-0000-0000-0000BF010000}"/>
    <cellStyle name="Normal 3 2 3 2" xfId="448" xr:uid="{00000000-0005-0000-0000-0000C0010000}"/>
    <cellStyle name="Normal 3 2 3 3" xfId="449" xr:uid="{00000000-0005-0000-0000-0000C1010000}"/>
    <cellStyle name="Normal 3 2 3 3 2" xfId="450" xr:uid="{00000000-0005-0000-0000-0000C2010000}"/>
    <cellStyle name="Normal 3 2 3 3 2 2" xfId="451" xr:uid="{00000000-0005-0000-0000-0000C3010000}"/>
    <cellStyle name="Normal 3 2 3 3 2 3" xfId="452" xr:uid="{00000000-0005-0000-0000-0000C4010000}"/>
    <cellStyle name="Normal 3 2 3 3 2 3 2" xfId="453" xr:uid="{00000000-0005-0000-0000-0000C5010000}"/>
    <cellStyle name="Normal 3 2 3 3 2 3 2 2" xfId="1156" xr:uid="{7DF914FF-54C7-483B-B47F-DA9F79FFBB1C}"/>
    <cellStyle name="Normal 3 2 3 3 2 3 2 3" xfId="1157" xr:uid="{89A93D35-9898-4F3B-B8F2-223EB7D38BBD}"/>
    <cellStyle name="Normal 3 2 3 3 2 3 2 3 2" xfId="2032" xr:uid="{6B92765A-7065-4716-93FE-50C6F7852F2A}"/>
    <cellStyle name="Normal 3 2 3 3 2 3 2 3 3" xfId="3750" xr:uid="{D92B99B3-0746-4299-91BC-47B4522A4241}"/>
    <cellStyle name="Normal 3 2 3 3 2 3 2 3 3 2" xfId="3818" xr:uid="{AF477E75-66CD-4482-B5F9-28B8CF111AA9}"/>
    <cellStyle name="Normal 3 2 3 3 2 3 3" xfId="1158" xr:uid="{8F7D947C-D229-44C8-A0F5-1BDF7C91D0E3}"/>
    <cellStyle name="Normal 3 2 3 3 2 3 4" xfId="2957" xr:uid="{C1FC29AA-789A-4F1E-A443-F99EA98A6D08}"/>
    <cellStyle name="Normal 3 2 3 3 2 3 5" xfId="2132" xr:uid="{2CA72328-D731-4BAA-BF8E-1E6981EBC335}"/>
    <cellStyle name="Normal 3 2 3 3 2 3 5 2" xfId="4796" xr:uid="{DA71072B-1F44-4C00-BE7E-EAB05BF4BB7F}"/>
    <cellStyle name="Normal 3 2 3 3 2 3 6" xfId="4104" xr:uid="{BC1DAB19-8E26-4D9C-9021-F48D79E5B34A}"/>
    <cellStyle name="Normal 3 2 3 3 2 3 6 2" xfId="3822" xr:uid="{7F215619-DAE7-459C-8F9F-3E42D5784A29}"/>
    <cellStyle name="Normal 3 2 3 3 2 3 7" xfId="4864" xr:uid="{401736F2-2F2B-4015-A989-33ED6C783227}"/>
    <cellStyle name="Normal 3 2 3 3 2 4" xfId="454" xr:uid="{00000000-0005-0000-0000-0000C6010000}"/>
    <cellStyle name="Normal 3 2 3 3 2 4 2" xfId="2956" xr:uid="{CE75891A-0416-4AE4-B7A0-500158584800}"/>
    <cellStyle name="Normal 3 2 3 3 2 4 3" xfId="1159" xr:uid="{62F5C093-7D86-4513-B4C6-809454E57CEE}"/>
    <cellStyle name="Normal 3 2 3 3 2 4 4" xfId="4865" xr:uid="{6000E311-8729-4922-A16E-40E933DB9745}"/>
    <cellStyle name="Normal 3 2 3 3 2 5" xfId="2131" xr:uid="{A327ED85-BAF7-45D9-877D-40556F0A7AE0}"/>
    <cellStyle name="Normal 3 2 3 3 2 5 2" xfId="4813" xr:uid="{15DB720F-5EBE-46B5-A0F4-27B8A5388DD6}"/>
    <cellStyle name="Normal 3 2 3 3 2 6" xfId="4103" xr:uid="{B501FDFE-03A4-4730-A5BD-7D42F3ACEBCD}"/>
    <cellStyle name="Normal 3 2 3 3 2 6 2" xfId="3883" xr:uid="{3042433C-7DDB-4591-A23F-16004A8A30ED}"/>
    <cellStyle name="Normal 3 2 3 3 3" xfId="455" xr:uid="{00000000-0005-0000-0000-0000C7010000}"/>
    <cellStyle name="Normal 3 2 3 3 4" xfId="456" xr:uid="{00000000-0005-0000-0000-0000C8010000}"/>
    <cellStyle name="Normal 3 2 3 3 4 2" xfId="457" xr:uid="{00000000-0005-0000-0000-0000C9010000}"/>
    <cellStyle name="Normal 3 2 3 3 4 2 2" xfId="458" xr:uid="{00000000-0005-0000-0000-0000CA010000}"/>
    <cellStyle name="Normal 3 2 3 3 4 2 2 2" xfId="1160" xr:uid="{99FDC638-7644-4FBD-B707-7915DB8F8EC9}"/>
    <cellStyle name="Normal 3 2 3 3 4 2 2 2 2" xfId="2033" xr:uid="{FACFA1D1-401D-4143-A23F-BA4161A49606}"/>
    <cellStyle name="Normal 3 2 3 3 4 2 2 2 3" xfId="3751" xr:uid="{22705FC4-4712-474A-98F9-12E9DF8D3E73}"/>
    <cellStyle name="Normal 3 2 3 3 4 2 2 2 3 2" xfId="3894" xr:uid="{CEBE2116-253D-4E6C-8C25-89681BCB1DAD}"/>
    <cellStyle name="Normal 3 2 3 3 4 2 2 3" xfId="2034" xr:uid="{A85B984F-D023-4053-88B1-3D7F708A1CF9}"/>
    <cellStyle name="Normal 3 2 3 3 4 2 3" xfId="459" xr:uid="{00000000-0005-0000-0000-0000CB010000}"/>
    <cellStyle name="Normal 3 2 3 3 4 2 3 2" xfId="1162" xr:uid="{80BCFFEE-8618-4142-ADC3-5720A943CF9B}"/>
    <cellStyle name="Normal 3 2 3 3 4 2 3 3" xfId="1163" xr:uid="{39B9F83F-D42C-4010-A6AA-3A1E9D9B7EF0}"/>
    <cellStyle name="Normal 3 2 3 3 4 2 3 4" xfId="2134" xr:uid="{F4506CEA-9065-46FB-8A37-06AC2084153F}"/>
    <cellStyle name="Normal 3 2 3 3 4 2 3 4 2" xfId="3835" xr:uid="{8A78EA5D-EA70-44BC-AE9E-75B61DB6BD49}"/>
    <cellStyle name="Normal 3 2 3 3 4 2 3 5" xfId="1161" xr:uid="{C7B24B0D-B5DD-41A1-B3E9-DFF29639DB34}"/>
    <cellStyle name="Normal 3 2 3 3 4 2 3 6" xfId="4867" xr:uid="{6D46E245-B828-4CA1-92B6-528447B299B0}"/>
    <cellStyle name="Normal 3 2 3 3 4 3" xfId="1164" xr:uid="{2B70AF02-04D8-493A-B22D-E6377C4F142F}"/>
    <cellStyle name="Normal 3 2 3 3 4 4" xfId="2958" xr:uid="{33CD5E11-6BCA-4433-9A27-08D4A1E293DB}"/>
    <cellStyle name="Normal 3 2 3 3 4 5" xfId="2133" xr:uid="{BE3B5353-295F-45DD-8423-3CF0D3D4BFC6}"/>
    <cellStyle name="Normal 3 2 3 3 4 5 2" xfId="3955" xr:uid="{4A53E9DC-8C4E-426B-98BD-B3DACB0AC03E}"/>
    <cellStyle name="Normal 3 2 3 3 4 6" xfId="4105" xr:uid="{13E8653F-830F-41AD-A8C6-9771E5649CBC}"/>
    <cellStyle name="Normal 3 2 3 3 4 6 2" xfId="3895" xr:uid="{1A31C914-0810-4DB7-A161-42B3DF0E2FC8}"/>
    <cellStyle name="Normal 3 2 3 3 4 7" xfId="4866" xr:uid="{1ABCD608-039E-42F4-BEB6-AD59918D2A24}"/>
    <cellStyle name="Normal 3 2 3 3 5" xfId="1165" xr:uid="{03888760-E820-41AD-A58B-FA4693425588}"/>
    <cellStyle name="Normal 3 2 3 3 5 2" xfId="1166" xr:uid="{E25D8939-9339-4B08-835F-91E86E25DC51}"/>
    <cellStyle name="Normal 3 2 3 3 5 3" xfId="3752" xr:uid="{6E396EE6-AE87-4145-A966-9B4929C8127E}"/>
    <cellStyle name="Normal 3 2 3 3 5 3 2" xfId="3908" xr:uid="{8F5303CF-4B7A-4619-93E3-ED303001238A}"/>
    <cellStyle name="Normal 3 2 3 4" xfId="460" xr:uid="{00000000-0005-0000-0000-0000CC010000}"/>
    <cellStyle name="Normal 3 2 3 4 2" xfId="461" xr:uid="{00000000-0005-0000-0000-0000CD010000}"/>
    <cellStyle name="Normal 3 2 3 4 3" xfId="462" xr:uid="{00000000-0005-0000-0000-0000CE010000}"/>
    <cellStyle name="Normal 3 2 3 4 3 2" xfId="463" xr:uid="{00000000-0005-0000-0000-0000CF010000}"/>
    <cellStyle name="Normal 3 2 3 4 3 2 2" xfId="1167" xr:uid="{C3648789-8CB5-40C7-AB61-5454127EDCFE}"/>
    <cellStyle name="Normal 3 2 3 4 3 2 3" xfId="1168" xr:uid="{731F1A4A-5561-4A3C-AE69-DA346E6EFE2F}"/>
    <cellStyle name="Normal 3 2 3 4 3 2 3 2" xfId="2035" xr:uid="{AA947AAE-9D36-4EF6-9518-A70993F2CB0E}"/>
    <cellStyle name="Normal 3 2 3 4 3 2 3 3" xfId="3753" xr:uid="{722BF7BB-DEE5-4BDA-8D6C-DD63D6B734D2}"/>
    <cellStyle name="Normal 3 2 3 4 3 2 3 3 2" xfId="3890" xr:uid="{E074D6BD-1641-4BD0-B5F7-7A51647FDA77}"/>
    <cellStyle name="Normal 3 2 3 4 3 3" xfId="1169" xr:uid="{F0F8F67B-5669-4C12-BE65-F6CE4ECA6E37}"/>
    <cellStyle name="Normal 3 2 3 4 3 4" xfId="2959" xr:uid="{E6D5B546-9854-4355-948F-5F372FC5A458}"/>
    <cellStyle name="Normal 3 2 3 4 3 5" xfId="2136" xr:uid="{34D60DEB-51B9-48BD-AF00-595507301827}"/>
    <cellStyle name="Normal 3 2 3 4 3 5 2" xfId="4818" xr:uid="{4E48C523-9317-42B9-82C6-20FF6E3AF4C6}"/>
    <cellStyle name="Normal 3 2 3 4 3 6" xfId="4107" xr:uid="{8F764456-7F3D-4E9C-8E28-35AA9A892094}"/>
    <cellStyle name="Normal 3 2 3 4 3 6 2" xfId="3903" xr:uid="{FA31ABD8-C123-49DB-9D85-51CED4B697A8}"/>
    <cellStyle name="Normal 3 2 3 4 3 7" xfId="4868" xr:uid="{25CFE00B-9BE2-4571-AC25-0A3984226718}"/>
    <cellStyle name="Normal 3 2 3 4 4" xfId="464" xr:uid="{00000000-0005-0000-0000-0000D0010000}"/>
    <cellStyle name="Normal 3 2 3 4 4 2" xfId="2036" xr:uid="{4998E793-0F5B-4CE1-BFB9-C40142B67D7B}"/>
    <cellStyle name="Normal 3 2 3 4 4 3" xfId="3754" xr:uid="{2BD259D2-D8F8-491D-B544-37C224B527B0}"/>
    <cellStyle name="Normal 3 2 3 4 4 3 2" xfId="3850" xr:uid="{FC73FB8C-590C-4989-A01D-474E9A9153A7}"/>
    <cellStyle name="Normal 3 2 3 4 4 4" xfId="1170" xr:uid="{5F00844A-DDEB-4A4C-9A9F-A8A1726C890D}"/>
    <cellStyle name="Normal 3 2 3 4 4 5" xfId="4869" xr:uid="{2DA65CD2-5E04-4DA1-91EA-36ECCC6BAC9D}"/>
    <cellStyle name="Normal 3 2 3 4 5" xfId="2135" xr:uid="{29CC4B6C-1708-491C-ABEE-88D0A4533FC2}"/>
    <cellStyle name="Normal 3 2 3 4 5 2" xfId="3925" xr:uid="{59EAE6A1-C03B-47A5-8D21-0C048ED77EC2}"/>
    <cellStyle name="Normal 3 2 3 4 6" xfId="4106" xr:uid="{8CBF3D27-5557-4AE9-AFB1-E8E20B97EF6D}"/>
    <cellStyle name="Normal 3 2 3 4 6 2" xfId="3868" xr:uid="{ABD12E26-7FA3-4BCF-8112-F830EBE93C40}"/>
    <cellStyle name="Normal 3 2 3 5" xfId="465" xr:uid="{00000000-0005-0000-0000-0000D1010000}"/>
    <cellStyle name="Normal 3 2 3 5 2" xfId="3857" xr:uid="{C51E4583-0CC4-4CAD-8A77-EEA7552E47F3}"/>
    <cellStyle name="Normal 3 2 3 5 3" xfId="4870" xr:uid="{BDD3B550-3121-4DF3-A773-0CDCACDB88AC}"/>
    <cellStyle name="Normal 3 2 4" xfId="466" xr:uid="{00000000-0005-0000-0000-0000D2010000}"/>
    <cellStyle name="Normal 3 2 4 2" xfId="467" xr:uid="{00000000-0005-0000-0000-0000D3010000}"/>
    <cellStyle name="Normal 3 2 4 3" xfId="468" xr:uid="{00000000-0005-0000-0000-0000D4010000}"/>
    <cellStyle name="Normal 3 2 4 3 2" xfId="469" xr:uid="{00000000-0005-0000-0000-0000D5010000}"/>
    <cellStyle name="Normal 3 2 4 3 2 2" xfId="1171" xr:uid="{7539E47C-68D7-4AA3-92FF-57A205CB40DD}"/>
    <cellStyle name="Normal 3 2 4 3 2 3" xfId="1172" xr:uid="{A9EA2C8F-DB27-43C0-9D04-80D6A6EA6047}"/>
    <cellStyle name="Normal 3 2 4 3 2 3 2" xfId="2037" xr:uid="{904F6628-5988-46D2-B9AE-4B871F42BD99}"/>
    <cellStyle name="Normal 3 2 4 3 2 3 3" xfId="3755" xr:uid="{1D9A351B-A38C-428D-A0B2-14FFE45BBD0B}"/>
    <cellStyle name="Normal 3 2 4 3 2 3 3 2" xfId="3820" xr:uid="{E94DDCAF-9159-4BC0-BB6F-219A719EF1D2}"/>
    <cellStyle name="Normal 3 2 4 3 3" xfId="1173" xr:uid="{7FFBF915-2A0A-42E3-99C7-773C180E8ECA}"/>
    <cellStyle name="Normal 3 2 4 3 4" xfId="2961" xr:uid="{BF105E5A-C946-46D6-84DB-0030220A1556}"/>
    <cellStyle name="Normal 3 2 4 3 5" xfId="2138" xr:uid="{ADBD3C2D-98EE-4B04-9D3A-0D0F5F07D5DC}"/>
    <cellStyle name="Normal 3 2 4 3 5 2" xfId="4833" xr:uid="{A78B2428-D5B0-45F8-A8DB-383B0CE661D8}"/>
    <cellStyle name="Normal 3 2 4 3 6" xfId="4110" xr:uid="{80575F6F-B11C-4D39-91C6-5A737542786C}"/>
    <cellStyle name="Normal 3 2 4 3 6 2" xfId="3907" xr:uid="{E0166D2E-DCEB-4585-92AE-E04AA84DDF75}"/>
    <cellStyle name="Normal 3 2 4 3 7" xfId="4871" xr:uid="{7104BFA6-DE48-40BF-828E-FE450EC05BCF}"/>
    <cellStyle name="Normal 3 2 4 4" xfId="470" xr:uid="{00000000-0005-0000-0000-0000D6010000}"/>
    <cellStyle name="Normal 3 2 4 4 2" xfId="2960" xr:uid="{075F0387-71D1-4AA4-9E6E-4837CB357082}"/>
    <cellStyle name="Normal 3 2 4 4 3" xfId="4872" xr:uid="{A7ED0916-0258-46E1-AB3A-2A2E36709D9F}"/>
    <cellStyle name="Normal 3 2 4 5" xfId="2137" xr:uid="{BE4D743C-B07A-4CE5-BDFC-903305B6A616}"/>
    <cellStyle name="Normal 3 2 4 5 2" xfId="4792" xr:uid="{3111DB57-AEF7-4C58-9A41-B1D0BC96F548}"/>
    <cellStyle name="Normal 3 2 4 6" xfId="4109" xr:uid="{20037228-7842-48B1-A9D3-8711898D9A1B}"/>
    <cellStyle name="Normal 3 2 4 6 2" xfId="4854" xr:uid="{F3605445-3744-454B-8F9F-F9C552AD875D}"/>
    <cellStyle name="Normal 3 2 5" xfId="471" xr:uid="{00000000-0005-0000-0000-0000D7010000}"/>
    <cellStyle name="Normal 3 2 5 2" xfId="4873" xr:uid="{48FAD283-FB07-4AC7-9B40-E2F110548AEB}"/>
    <cellStyle name="Normal 3 3" xfId="472" xr:uid="{00000000-0005-0000-0000-0000D8010000}"/>
    <cellStyle name="Normal 4" xfId="473" xr:uid="{00000000-0005-0000-0000-0000D9010000}"/>
    <cellStyle name="Normal 4 10" xfId="474" xr:uid="{00000000-0005-0000-0000-0000DA010000}"/>
    <cellStyle name="Normal 4 10 2" xfId="1174" xr:uid="{92C2BC7D-0A53-44D0-969A-468A43D1A6E6}"/>
    <cellStyle name="Normal 4 10 2 2" xfId="1175" xr:uid="{EE3468C2-B5A6-4FC4-BD7B-F901E35EE601}"/>
    <cellStyle name="Normal 4 10 2 3" xfId="2797" xr:uid="{4BAF53A0-63E3-4EAF-8EB6-027986BD5F1A}"/>
    <cellStyle name="Normal 4 10 2 4" xfId="4324" xr:uid="{191529F7-50EF-402E-8011-1B81CD7D182F}"/>
    <cellStyle name="Normal 4 10 3" xfId="1176" xr:uid="{178FB45D-0372-44A0-8424-A8F5CE93EDAF}"/>
    <cellStyle name="Normal 4 10 3 2" xfId="4650" xr:uid="{B5D74DC3-FE05-42ED-91FA-16285FB56489}"/>
    <cellStyle name="Normal 4 10 4" xfId="1177" xr:uid="{A93DE197-9D67-402D-BFE4-BC6A7BE79964}"/>
    <cellStyle name="Normal 4 10 5" xfId="2604" xr:uid="{9ABB67FD-513D-4300-A895-6972B4BA5EA3}"/>
    <cellStyle name="Normal 4 10 6" xfId="2383" xr:uid="{08EDE50E-165A-4FFB-84EE-8C9213D632FA}"/>
    <cellStyle name="Normal 4 10 7" xfId="4112" xr:uid="{49086EAB-DB7C-4C98-B76F-0926741F5F26}"/>
    <cellStyle name="Normal 4 11" xfId="475" xr:uid="{00000000-0005-0000-0000-0000DB010000}"/>
    <cellStyle name="Normal 4 11 2" xfId="1178" xr:uid="{A3CEE05C-91C0-46A0-B582-EE865119975A}"/>
    <cellStyle name="Normal 4 11 2 2" xfId="3308" xr:uid="{868333E9-321B-4845-999A-8812FBEC656E}"/>
    <cellStyle name="Normal 4 11 2 3" xfId="4325" xr:uid="{206C6659-6FAD-4925-8092-AF1429244580}"/>
    <cellStyle name="Normal 4 11 3" xfId="1179" xr:uid="{A6D40C21-A3D0-446E-8FDA-59A89EAF6AD3}"/>
    <cellStyle name="Normal 4 11 4" xfId="2798" xr:uid="{DCA36E30-2733-4145-A0C7-11D50FFD876B}"/>
    <cellStyle name="Normal 4 11 5" xfId="2384" xr:uid="{299B9C95-8336-4934-8F75-462F793F11A0}"/>
    <cellStyle name="Normal 4 11 6" xfId="4113" xr:uid="{B2B39177-7E4C-43E2-915C-F8AE9DE90B2C}"/>
    <cellStyle name="Normal 4 12" xfId="476" xr:uid="{00000000-0005-0000-0000-0000DC010000}"/>
    <cellStyle name="Normal 4 12 2" xfId="1180" xr:uid="{63A49594-ABFE-4122-BEDE-4CAC7C7FAFC6}"/>
    <cellStyle name="Normal 4 12 2 2" xfId="2962" xr:uid="{828F1918-15A7-41F6-8C18-68FEEF96860F}"/>
    <cellStyle name="Normal 4 12 3" xfId="1181" xr:uid="{083B7A96-FFE9-4242-BB2F-7DC01685C7D5}"/>
    <cellStyle name="Normal 4 12 4" xfId="2385" xr:uid="{E93578BB-288E-4874-8027-FF31CE945C30}"/>
    <cellStyle name="Normal 4 12 5" xfId="4114" xr:uid="{620C3BE3-9415-4D8B-AEA5-F81395C41535}"/>
    <cellStyle name="Normal 4 13" xfId="1182" xr:uid="{6C0C3698-4E0D-4389-BE09-F731DAD09491}"/>
    <cellStyle name="Normal 4 13 2" xfId="3309" xr:uid="{7CBC50E0-930C-46F8-8E29-CF1E250CC35C}"/>
    <cellStyle name="Normal 4 13 3" xfId="2796" xr:uid="{BC4181D9-21FA-4521-B75A-D740B3AF3757}"/>
    <cellStyle name="Normal 4 13 4" xfId="2306" xr:uid="{9799C552-AE00-4645-BDEA-8A4CF758100D}"/>
    <cellStyle name="Normal 4 13 5" xfId="4111" xr:uid="{D21BC3A6-4EC5-4709-BA4F-034A86309D95}"/>
    <cellStyle name="Normal 4 14" xfId="1183" xr:uid="{1654FCD3-14D1-47AB-BD9E-0E9B3CA52ADC}"/>
    <cellStyle name="Normal 4 14 2" xfId="3310" xr:uid="{2B90F338-18A3-4FE8-887B-984FB729EFF2}"/>
    <cellStyle name="Normal 4 14 3" xfId="2905" xr:uid="{832AECEC-84FD-46E3-AEDB-BACC3D8E90EB}"/>
    <cellStyle name="Normal 4 14 4" xfId="4262" xr:uid="{10F4352E-89AD-428C-9AA2-4BE0C34B29F6}"/>
    <cellStyle name="Normal 4 15" xfId="1184" xr:uid="{5D50B641-80BC-49DD-9ABF-93D73CED8432}"/>
    <cellStyle name="Normal 4 16" xfId="1185" xr:uid="{8EA0318D-DE30-4016-9CD5-57E6B86F3DA4}"/>
    <cellStyle name="Normal 4 17" xfId="1186" xr:uid="{4E9BEC4E-8004-4DC6-A1E2-1597035BBFE1}"/>
    <cellStyle name="Normal 4 18" xfId="3928" xr:uid="{43C0208A-7C6E-4296-94E0-AB9ADB143BED}"/>
    <cellStyle name="Normal 4 2" xfId="477" xr:uid="{00000000-0005-0000-0000-0000DD010000}"/>
    <cellStyle name="Normal 4 2 10" xfId="478" xr:uid="{00000000-0005-0000-0000-0000DE010000}"/>
    <cellStyle name="Normal 4 2 10 2" xfId="1187" xr:uid="{AA958102-A9B7-4154-A9E9-2038A3AE9C7B}"/>
    <cellStyle name="Normal 4 2 10 2 2" xfId="2963" xr:uid="{7B494C52-B89B-4A9E-9141-54DB348799EB}"/>
    <cellStyle name="Normal 4 2 10 3" xfId="1188" xr:uid="{6C19BF81-A871-4E5A-A13F-F7E74A3DF764}"/>
    <cellStyle name="Normal 4 2 10 4" xfId="2386" xr:uid="{3EB9A72F-3BEC-43D3-A5B6-B37EE60A4793}"/>
    <cellStyle name="Normal 4 2 10 5" xfId="4116" xr:uid="{D211F6BE-A250-48AE-AAA5-1C4896BD75F3}"/>
    <cellStyle name="Normal 4 2 11" xfId="1189" xr:uid="{E424691D-4EFE-4199-8545-F4AC437BE9F0}"/>
    <cellStyle name="Normal 4 2 11 2" xfId="3311" xr:uid="{986D8150-85D8-4F0F-8E57-B64C5358FAB8}"/>
    <cellStyle name="Normal 4 2 11 3" xfId="2799" xr:uid="{D90D0341-E13F-4EB1-8DA5-19E6F1A99C51}"/>
    <cellStyle name="Normal 4 2 11 4" xfId="2307" xr:uid="{FEB008EF-2675-459E-BF2E-2E45CA75286C}"/>
    <cellStyle name="Normal 4 2 11 5" xfId="4115" xr:uid="{0D0AF6D2-AB98-4CB6-87D3-6ADC5615F1AF}"/>
    <cellStyle name="Normal 4 2 12" xfId="1190" xr:uid="{A05CA023-98A9-4EB3-8798-5A04F3CA8F6E}"/>
    <cellStyle name="Normal 4 2 12 2" xfId="3312" xr:uid="{0124CBBF-4976-4C22-BCE3-26DFF1B05BCC}"/>
    <cellStyle name="Normal 4 2 12 3" xfId="4263" xr:uid="{DBA11E9D-557F-4C33-AC1B-ADC017CFF206}"/>
    <cellStyle name="Normal 4 2 13" xfId="1191" xr:uid="{B044FD18-C286-4545-99C9-0F0D74B7408C}"/>
    <cellStyle name="Normal 4 2 14" xfId="2469" xr:uid="{79A6F00C-DC78-4813-B3A9-3FF78D19D481}"/>
    <cellStyle name="Normal 4 2 15" xfId="2196" xr:uid="{82DD8CBB-A4BC-4A5D-9FEC-33220B7697F5}"/>
    <cellStyle name="Normal 4 2 16" xfId="3929" xr:uid="{9086E9DA-A4D0-4DA0-99BA-424D748ECF4F}"/>
    <cellStyle name="Normal 4 2 2" xfId="479" xr:uid="{00000000-0005-0000-0000-0000DF010000}"/>
    <cellStyle name="Normal 4 2 2 10" xfId="1192" xr:uid="{7491F13A-0853-4005-87A5-BA82D5DA6BDA}"/>
    <cellStyle name="Normal 4 2 2 10 2" xfId="3313" xr:uid="{10671973-6C00-4491-AFFD-E70FC6F42A0F}"/>
    <cellStyle name="Normal 4 2 2 10 3" xfId="4326" xr:uid="{640E02D2-F8BD-420D-A0F4-63E699DBBD73}"/>
    <cellStyle name="Normal 4 2 2 11" xfId="1193" xr:uid="{5453BB9A-1A30-4F60-971A-09EAEC89D728}"/>
    <cellStyle name="Normal 4 2 2 12" xfId="2477" xr:uid="{EAA13649-CDD9-4C28-ACE0-EEB6A1FC3FEB}"/>
    <cellStyle name="Normal 4 2 2 13" xfId="2207" xr:uid="{23000F5F-1903-4930-9FF9-ACD791D051A0}"/>
    <cellStyle name="Normal 4 2 2 14" xfId="4117" xr:uid="{97E8C889-CC74-4D3E-8B2E-67858CFEC32B}"/>
    <cellStyle name="Normal 4 2 2 2" xfId="480" xr:uid="{00000000-0005-0000-0000-0000E0010000}"/>
    <cellStyle name="Normal 4 2 2 2 2" xfId="1194" xr:uid="{4BB45FFC-076F-47EE-9FE3-90864585051C}"/>
    <cellStyle name="Normal 4 2 2 2 2 2" xfId="1195" xr:uid="{E6C4EBEB-AAD0-4E4C-AEBE-962BDD0FB062}"/>
    <cellStyle name="Normal 4 2 2 2 2 2 2" xfId="2803" xr:uid="{9A4C835B-7E9D-4EE7-A4B4-DEC4BDD50D5B}"/>
    <cellStyle name="Normal 4 2 2 2 2 2 2 2" xfId="3316" xr:uid="{379EB224-B6D7-481F-B947-F9AD25C56C37}"/>
    <cellStyle name="Normal 4 2 2 2 2 2 2 3" xfId="4470" xr:uid="{2DAFF2A9-5F77-4470-9A62-CA67D07A2B94}"/>
    <cellStyle name="Normal 4 2 2 2 2 2 3" xfId="3317" xr:uid="{E060C2E2-8B9E-4CC9-8446-B7CDC4C7749B}"/>
    <cellStyle name="Normal 4 2 2 2 2 2 3 2" xfId="4651" xr:uid="{F85EA547-2A5B-412F-9ECB-76263F5DCC96}"/>
    <cellStyle name="Normal 4 2 2 2 2 2 4" xfId="3315" xr:uid="{CD1632FF-2107-49D0-B459-A9110792D887}"/>
    <cellStyle name="Normal 4 2 2 2 2 2 5" xfId="4395" xr:uid="{0B9E8848-999A-40A4-A357-51536BF33793}"/>
    <cellStyle name="Normal 4 2 2 2 2 3" xfId="2802" xr:uid="{BFF980B6-9D55-479D-9CC4-21AB2FB4D3BA}"/>
    <cellStyle name="Normal 4 2 2 2 2 3 2" xfId="3318" xr:uid="{066DE4F5-964D-4118-91C9-7B70718470AF}"/>
    <cellStyle name="Normal 4 2 2 2 2 3 3" xfId="4469" xr:uid="{D1E2C33B-9A45-4613-8EB4-166D31A0B8D0}"/>
    <cellStyle name="Normal 4 2 2 2 2 4" xfId="3319" xr:uid="{3DC32412-20C1-4CDA-83A5-F66D97590AA3}"/>
    <cellStyle name="Normal 4 2 2 2 2 4 2" xfId="4652" xr:uid="{48343CF3-5B2C-41F7-BC10-9DAFA4E3328A}"/>
    <cellStyle name="Normal 4 2 2 2 2 5" xfId="3314" xr:uid="{1D79D830-31E8-4DD7-B597-D737A04EACE4}"/>
    <cellStyle name="Normal 4 2 2 2 2 6" xfId="2596" xr:uid="{52A3D234-3DD1-4B6B-8C0D-3F587ED98A96}"/>
    <cellStyle name="Normal 4 2 2 2 2 7" xfId="2290" xr:uid="{5C8068CA-4283-4462-BF7D-C84EEFFB407E}"/>
    <cellStyle name="Normal 4 2 2 2 2 8" xfId="3950" xr:uid="{BA37108D-6BA7-431C-88F1-9290E0A98545}"/>
    <cellStyle name="Normal 4 2 2 2 3" xfId="1196" xr:uid="{B812B646-2C1C-4915-86E4-EA4B5E6B1E6E}"/>
    <cellStyle name="Normal 4 2 2 2 3 2" xfId="2804" xr:uid="{82B977EB-07A5-4E6A-8014-121576BAAE44}"/>
    <cellStyle name="Normal 4 2 2 2 3 2 2" xfId="3321" xr:uid="{E1149973-721E-460F-8EFC-6938B56457E6}"/>
    <cellStyle name="Normal 4 2 2 2 3 2 3" xfId="4471" xr:uid="{070B006D-F38A-4CCD-BCBD-28612B7B11D8}"/>
    <cellStyle name="Normal 4 2 2 2 3 3" xfId="3322" xr:uid="{B6067288-EB20-4582-8DEC-4433333CB8E3}"/>
    <cellStyle name="Normal 4 2 2 2 3 3 2" xfId="4653" xr:uid="{5E22B58D-B7AE-49CC-A184-116491198275}"/>
    <cellStyle name="Normal 4 2 2 2 3 4" xfId="3320" xr:uid="{07A483E1-2ADD-43D4-B20B-D84C352B5656}"/>
    <cellStyle name="Normal 4 2 2 2 3 5" xfId="2639" xr:uid="{AF2A47AD-451D-4FD5-86EF-EF774B4176B5}"/>
    <cellStyle name="Normal 4 2 2 2 3 6" xfId="2388" xr:uid="{D1E47685-6098-4196-AFF2-6F03604064DD}"/>
    <cellStyle name="Normal 4 2 2 2 3 7" xfId="4027" xr:uid="{9F67D7AD-5198-400F-BD92-23D295878BD5}"/>
    <cellStyle name="Normal 4 2 2 2 4" xfId="1197" xr:uid="{5A1FDB54-C7D0-4D77-A8C0-F8B6B621DF2D}"/>
    <cellStyle name="Normal 4 2 2 2 4 2" xfId="3323" xr:uid="{7C2B84E2-9F38-4F95-A90A-B0B046605CDD}"/>
    <cellStyle name="Normal 4 2 2 2 4 3" xfId="2801" xr:uid="{3E255F00-AA56-4A9F-A803-035DD3066D97}"/>
    <cellStyle name="Normal 4 2 2 2 4 4" xfId="4327" xr:uid="{94518AC1-63CD-43E5-B6B6-57DF531E4D38}"/>
    <cellStyle name="Normal 4 2 2 2 5" xfId="3324" xr:uid="{6ED2B8C6-5562-48FA-BFE4-4231E880BCF8}"/>
    <cellStyle name="Normal 4 2 2 2 5 2" xfId="4654" xr:uid="{2FFD047A-767E-4072-8CEB-AFD43F7819D5}"/>
    <cellStyle name="Normal 4 2 2 2 6" xfId="2964" xr:uid="{0F4BCF40-5ACB-4E3F-A656-353775602695}"/>
    <cellStyle name="Normal 4 2 2 2 7" xfId="2536" xr:uid="{F9291273-1BDA-42FF-BC5D-2EB2C8BD6189}"/>
    <cellStyle name="Normal 4 2 2 2 8" xfId="2230" xr:uid="{3E61F3D9-52FB-46A9-8157-D4123799F485}"/>
    <cellStyle name="Normal 4 2 2 2 9" xfId="4118" xr:uid="{4C0E25BE-6BB8-459D-95C1-71A57C697F5F}"/>
    <cellStyle name="Normal 4 2 2 3" xfId="481" xr:uid="{00000000-0005-0000-0000-0000E1010000}"/>
    <cellStyle name="Normal 4 2 2 3 2" xfId="1198" xr:uid="{D70E0C3A-13DC-40E4-B8F4-1A9CCE3F10CA}"/>
    <cellStyle name="Normal 4 2 2 3 2 2" xfId="1199" xr:uid="{A95B6B3A-F6CF-4B0D-96A6-A7870E56D5B8}"/>
    <cellStyle name="Normal 4 2 2 3 2 2 2" xfId="3326" xr:uid="{C247B2B4-0F79-4993-8888-4428FA15EDBA}"/>
    <cellStyle name="Normal 4 2 2 3 2 2 3" xfId="4473" xr:uid="{0F25115D-EDFD-4B2A-AA9C-C9C0D8AAB7BD}"/>
    <cellStyle name="Normal 4 2 2 3 2 3" xfId="3327" xr:uid="{85B21421-4BD5-4E6C-A19E-3E4C5AC3F271}"/>
    <cellStyle name="Normal 4 2 2 3 2 3 2" xfId="4655" xr:uid="{8E519FE7-6BFF-4E59-88D7-B83FBF6EF3C8}"/>
    <cellStyle name="Normal 4 2 2 3 2 4" xfId="3325" xr:uid="{03650A73-3F2B-4FDA-9888-82FC991EA720}"/>
    <cellStyle name="Normal 4 2 2 3 2 5" xfId="2573" xr:uid="{9769AD0A-E2B2-422E-8333-D8A77C76AB8F}"/>
    <cellStyle name="Normal 4 2 2 3 2 6" xfId="2389" xr:uid="{AF0B3727-D652-4D8D-9FB4-D74F14F56BF0}"/>
    <cellStyle name="Normal 4 2 2 3 2 7" xfId="4039" xr:uid="{F96B2FE6-EF90-4CA6-AE74-643A54CAA9CD}"/>
    <cellStyle name="Normal 4 2 2 3 3" xfId="1200" xr:uid="{47DD300F-3252-41A0-BA9C-980FD89E8412}"/>
    <cellStyle name="Normal 4 2 2 3 3 2" xfId="2805" xr:uid="{720EBE97-C6EE-49E8-9765-757D798E59A9}"/>
    <cellStyle name="Normal 4 2 2 3 3 2 2" xfId="3329" xr:uid="{5303F7C5-1831-4A3D-BDFC-C27B29FA0D83}"/>
    <cellStyle name="Normal 4 2 2 3 3 2 3" xfId="4474" xr:uid="{B882D3FC-D5C7-4A6E-93FA-408BC0B01845}"/>
    <cellStyle name="Normal 4 2 2 3 3 3" xfId="3330" xr:uid="{1A877EA6-CDBC-4527-B676-F71A09DB19DA}"/>
    <cellStyle name="Normal 4 2 2 3 3 3 2" xfId="4656" xr:uid="{30B00B7B-E1A5-4620-AC7D-3133AE7ACF92}"/>
    <cellStyle name="Normal 4 2 2 3 3 4" xfId="3328" xr:uid="{4B97B42C-97BA-4913-85C8-F62A7DDC118C}"/>
    <cellStyle name="Normal 4 2 2 3 3 5" xfId="2675" xr:uid="{CB4E18BF-80FF-4A0F-A22A-CC84BCB4FCF6}"/>
    <cellStyle name="Normal 4 2 2 3 3 6" xfId="4328" xr:uid="{8D326479-505C-407E-BA66-5F6C4DD772D2}"/>
    <cellStyle name="Normal 4 2 2 3 4" xfId="1201" xr:uid="{61491A57-ADAB-4702-A4C9-B79B8D39BEF1}"/>
    <cellStyle name="Normal 4 2 2 3 4 2" xfId="3331" xr:uid="{2DFFD8EF-1F88-4178-9FC7-43B8664710E0}"/>
    <cellStyle name="Normal 4 2 2 3 4 3" xfId="4472" xr:uid="{164C4B99-654A-424F-A3F4-5FF8B40A10BE}"/>
    <cellStyle name="Normal 4 2 2 3 5" xfId="3332" xr:uid="{993DBEB1-FFE8-4450-818B-0229912A2CC5}"/>
    <cellStyle name="Normal 4 2 2 3 5 2" xfId="4657" xr:uid="{6C06DB54-86F2-4BA4-8256-9D8E4E502B9F}"/>
    <cellStyle name="Normal 4 2 2 3 6" xfId="2965" xr:uid="{7EEF2038-39F9-499E-B659-38931EB6702D}"/>
    <cellStyle name="Normal 4 2 2 3 7" xfId="2513" xr:uid="{BCC33491-7FDA-4E3E-AA88-55A32F8DD26A}"/>
    <cellStyle name="Normal 4 2 2 3 8" xfId="2267" xr:uid="{1DB41187-EA6A-4750-934E-BE392E586778}"/>
    <cellStyle name="Normal 4 2 2 3 9" xfId="4119" xr:uid="{89E2007F-635F-4DA9-88F4-83794D3B25D7}"/>
    <cellStyle name="Normal 4 2 2 4" xfId="482" xr:uid="{00000000-0005-0000-0000-0000E2010000}"/>
    <cellStyle name="Normal 4 2 2 4 2" xfId="1202" xr:uid="{9FD633C3-B578-4AEE-85C9-C40306853F7B}"/>
    <cellStyle name="Normal 4 2 2 4 2 2" xfId="1203" xr:uid="{1E86318D-75D2-46FD-850A-E26611A657BC}"/>
    <cellStyle name="Normal 4 2 2 4 2 2 2" xfId="3334" xr:uid="{0CD8691D-962D-42D8-974E-05B660F201EA}"/>
    <cellStyle name="Normal 4 2 2 4 2 2 3" xfId="4475" xr:uid="{2576A80B-5FA1-4391-A227-8470A495C9B4}"/>
    <cellStyle name="Normal 4 2 2 4 2 3" xfId="3335" xr:uid="{ADFBE574-2A15-4069-B52C-BFC85DD4A706}"/>
    <cellStyle name="Normal 4 2 2 4 2 3 2" xfId="4658" xr:uid="{FAF3AA8A-807E-4085-B1E9-DC4E49B8EC22}"/>
    <cellStyle name="Normal 4 2 2 4 2 4" xfId="3333" xr:uid="{D0F9C03E-20CD-4691-A179-E925D85557A3}"/>
    <cellStyle name="Normal 4 2 2 4 2 5" xfId="2656" xr:uid="{6F90ECC9-1987-4C0A-BDF6-E8B9A928D0EA}"/>
    <cellStyle name="Normal 4 2 2 4 2 6" xfId="2390" xr:uid="{D618145B-C5CA-4282-A0D3-07998C632719}"/>
    <cellStyle name="Normal 4 2 2 4 2 7" xfId="4040" xr:uid="{8A531D29-AF70-4A0A-B995-77B71C9EAF47}"/>
    <cellStyle name="Normal 4 2 2 4 3" xfId="1204" xr:uid="{A24D1A90-B6A3-408A-B31D-6F774FA483AD}"/>
    <cellStyle name="Normal 4 2 2 4 3 2" xfId="3336" xr:uid="{641A9FF9-7FBA-4147-AF35-A0FA9F95B028}"/>
    <cellStyle name="Normal 4 2 2 4 3 3" xfId="2806" xr:uid="{9ED2455E-2610-4114-9D5C-2DF4C64597AC}"/>
    <cellStyle name="Normal 4 2 2 4 3 4" xfId="4329" xr:uid="{962FCC20-7E7B-4593-8F08-C0B23EFC8866}"/>
    <cellStyle name="Normal 4 2 2 4 4" xfId="1205" xr:uid="{693130DA-28E8-4D3C-8E4B-41A5D5F4008F}"/>
    <cellStyle name="Normal 4 2 2 4 4 2" xfId="4659" xr:uid="{29816B49-09F4-43AC-BB7A-E6E52E8783E6}"/>
    <cellStyle name="Normal 4 2 2 4 5" xfId="2966" xr:uid="{B05810F1-04AD-44F3-99C8-97DEE9325A16}"/>
    <cellStyle name="Normal 4 2 2 4 6" xfId="2493" xr:uid="{6353CD1B-19AA-4D4A-B48D-EB93B764988A}"/>
    <cellStyle name="Normal 4 2 2 4 7" xfId="2247" xr:uid="{67D7A375-0FC6-41DE-B229-2CCC7DA28E6F}"/>
    <cellStyle name="Normal 4 2 2 4 8" xfId="4120" xr:uid="{DDDEF985-BAEE-4616-8B73-22D2A09D7B4E}"/>
    <cellStyle name="Normal 4 2 2 5" xfId="483" xr:uid="{00000000-0005-0000-0000-0000E3010000}"/>
    <cellStyle name="Normal 4 2 2 5 2" xfId="1206" xr:uid="{90CCC7A0-AE8F-4520-B43C-E0AC888BFE04}"/>
    <cellStyle name="Normal 4 2 2 5 2 2" xfId="1207" xr:uid="{2B78E8E2-4249-4ADE-AC32-02009C0955DC}"/>
    <cellStyle name="Normal 4 2 2 5 2 3" xfId="2807" xr:uid="{F0726882-54AB-497C-9CE3-1D184614D1E4}"/>
    <cellStyle name="Normal 4 2 2 5 2 4" xfId="4330" xr:uid="{1892ABC5-2B81-4B7F-963C-992987ECEF73}"/>
    <cellStyle name="Normal 4 2 2 5 3" xfId="1208" xr:uid="{0DDB8D34-4924-4A8B-9E67-C839719DB191}"/>
    <cellStyle name="Normal 4 2 2 5 3 2" xfId="4660" xr:uid="{F200437E-C3A9-47F6-A495-0895140B172B}"/>
    <cellStyle name="Normal 4 2 2 5 4" xfId="1209" xr:uid="{FB7778B5-2560-45C9-B260-1DC1965FBD0E}"/>
    <cellStyle name="Normal 4 2 2 5 5" xfId="2553" xr:uid="{EF8F1AC3-E65C-4332-822E-4D1AE0D3B8E8}"/>
    <cellStyle name="Normal 4 2 2 5 6" xfId="2391" xr:uid="{39D6E776-2AEB-417D-B34D-033E5C98ABDC}"/>
    <cellStyle name="Normal 4 2 2 5 7" xfId="4121" xr:uid="{60CA9261-E052-4B3B-8051-A71E956B9B67}"/>
    <cellStyle name="Normal 4 2 2 6" xfId="484" xr:uid="{00000000-0005-0000-0000-0000E4010000}"/>
    <cellStyle name="Normal 4 2 2 6 2" xfId="1210" xr:uid="{8AC76D8A-E204-42F7-A958-59783F190178}"/>
    <cellStyle name="Normal 4 2 2 6 2 2" xfId="1211" xr:uid="{153439DB-4A1B-4CFC-8687-63CF9D8855DA}"/>
    <cellStyle name="Normal 4 2 2 6 2 3" xfId="2808" xr:uid="{494AD4A9-967F-47B4-A4F0-38DE94A06E0D}"/>
    <cellStyle name="Normal 4 2 2 6 2 4" xfId="4331" xr:uid="{71343ECA-6E1C-4390-9577-C1EB8706A318}"/>
    <cellStyle name="Normal 4 2 2 6 3" xfId="1212" xr:uid="{78E258A8-4292-492A-BAAA-CB9F1DA5C0E0}"/>
    <cellStyle name="Normal 4 2 2 6 3 2" xfId="4661" xr:uid="{1BF4AF20-6381-4C4B-9871-00A55FAFF274}"/>
    <cellStyle name="Normal 4 2 2 6 4" xfId="1213" xr:uid="{D815C0D5-6D9F-4B86-810D-A215F810B454}"/>
    <cellStyle name="Normal 4 2 2 6 5" xfId="2616" xr:uid="{9D2120A8-04EB-406D-9C87-078815FA2C1A}"/>
    <cellStyle name="Normal 4 2 2 6 6" xfId="2392" xr:uid="{D67FB20C-04AA-4B9C-A539-E05D2B94F044}"/>
    <cellStyle name="Normal 4 2 2 6 7" xfId="4122" xr:uid="{F67EBDF1-CD46-4659-9D9E-38C6155EAA51}"/>
    <cellStyle name="Normal 4 2 2 7" xfId="485" xr:uid="{00000000-0005-0000-0000-0000E5010000}"/>
    <cellStyle name="Normal 4 2 2 7 2" xfId="1214" xr:uid="{73962F05-D43B-402D-9F3A-D49797778D96}"/>
    <cellStyle name="Normal 4 2 2 7 2 2" xfId="2967" xr:uid="{2DEC6A6B-6385-4241-B9D4-FCB4B3CDFD1D}"/>
    <cellStyle name="Normal 4 2 2 7 3" xfId="1215" xr:uid="{FD4C2D14-DE3E-47F0-8BE4-F3C9CE5DB53A}"/>
    <cellStyle name="Normal 4 2 2 7 4" xfId="2393" xr:uid="{7399FC71-41B2-405A-BD8F-5C0AB3618F48}"/>
    <cellStyle name="Normal 4 2 2 7 5" xfId="4123" xr:uid="{EB6B4A9B-86DA-4ADC-A156-7E43BEBCFBCB}"/>
    <cellStyle name="Normal 4 2 2 8" xfId="486" xr:uid="{00000000-0005-0000-0000-0000E6010000}"/>
    <cellStyle name="Normal 4 2 2 8 2" xfId="1216" xr:uid="{3289FD14-AFD2-448A-BC69-1FDC56022E6B}"/>
    <cellStyle name="Normal 4 2 2 8 2 2" xfId="2968" xr:uid="{0B04A8AE-C458-4A7D-9C91-AB242B8A1D1D}"/>
    <cellStyle name="Normal 4 2 2 8 3" xfId="1217" xr:uid="{2684686C-504B-460A-91E6-595D1A91D189}"/>
    <cellStyle name="Normal 4 2 2 8 4" xfId="2394" xr:uid="{C5C637A0-B545-4324-A2D2-320E20BF205C}"/>
    <cellStyle name="Normal 4 2 2 8 5" xfId="4124" xr:uid="{27E2C2DD-1F58-4690-B84E-2FA7D457EB72}"/>
    <cellStyle name="Normal 4 2 2 9" xfId="1218" xr:uid="{FF322ABC-74F5-43E1-B1F1-C3A2EFD8769B}"/>
    <cellStyle name="Normal 4 2 2 9 2" xfId="3337" xr:uid="{7909D568-4277-427C-9750-9E181A85CD80}"/>
    <cellStyle name="Normal 4 2 2 9 3" xfId="2800" xr:uid="{8DA3B1CB-4B4E-495C-8F6D-E8845E0FF655}"/>
    <cellStyle name="Normal 4 2 2 9 4" xfId="2387" xr:uid="{B082ABB6-3A98-42B4-BEB7-E6EE333CF567}"/>
    <cellStyle name="Normal 4 2 2 9 5" xfId="4005" xr:uid="{D9D02085-7EB5-41C1-B524-02BB0246670F}"/>
    <cellStyle name="Normal 4 2 3" xfId="487" xr:uid="{00000000-0005-0000-0000-0000E7010000}"/>
    <cellStyle name="Normal 4 2 3 2" xfId="488" xr:uid="{00000000-0005-0000-0000-0000E8010000}"/>
    <cellStyle name="Normal 4 2 3 2 2" xfId="1219" xr:uid="{56733A89-A121-431E-9BE6-56E2A41EE395}"/>
    <cellStyle name="Normal 4 2 3 2 2 2" xfId="2811" xr:uid="{45B040B4-D64F-4E13-8ED5-86B5BDBA20EE}"/>
    <cellStyle name="Normal 4 2 3 2 2 2 2" xfId="3339" xr:uid="{8D019E8A-1AC5-4630-A299-8E558C660E3D}"/>
    <cellStyle name="Normal 4 2 3 2 2 2 3" xfId="4476" xr:uid="{E2993F42-193D-4833-82D3-BFD4628D7F61}"/>
    <cellStyle name="Normal 4 2 3 2 2 3" xfId="3340" xr:uid="{FCF14975-9900-4F40-A5FF-482F38FA9AEB}"/>
    <cellStyle name="Normal 4 2 3 2 2 3 2" xfId="4662" xr:uid="{59C761A2-A54D-4C7D-983A-ECF189B5AE78}"/>
    <cellStyle name="Normal 4 2 3 2 2 4" xfId="3338" xr:uid="{D0FE8D4B-9FB3-4181-AA35-0C127CD600A4}"/>
    <cellStyle name="Normal 4 2 3 2 2 5" xfId="2684" xr:uid="{DBAE9244-160F-4C8C-9485-B0D2C85664E8}"/>
    <cellStyle name="Normal 4 2 3 2 2 6" xfId="2396" xr:uid="{E8B8FCD6-CC87-4CB5-BBFD-600B4F19422A}"/>
    <cellStyle name="Normal 4 2 3 2 2 7" xfId="4042" xr:uid="{DDD70F17-4531-4D4B-B447-CBB8FB125B41}"/>
    <cellStyle name="Normal 4 2 3 2 3" xfId="1220" xr:uid="{1C53827B-20D2-4623-B295-CC38BE299AD5}"/>
    <cellStyle name="Normal 4 2 3 2 3 2" xfId="3341" xr:uid="{48BA57DA-9F5A-48F3-964A-CB7FF2FF52B7}"/>
    <cellStyle name="Normal 4 2 3 2 3 3" xfId="2810" xr:uid="{3713076A-1683-473A-8933-60A5A16162D7}"/>
    <cellStyle name="Normal 4 2 3 2 3 4" xfId="4333" xr:uid="{312BE771-5022-4413-AA67-1A98F43F1F6D}"/>
    <cellStyle name="Normal 4 2 3 2 4" xfId="3342" xr:uid="{79328092-9B41-4BA2-9399-446CA152EFED}"/>
    <cellStyle name="Normal 4 2 3 2 4 2" xfId="4663" xr:uid="{402FA06E-7361-4613-B1CB-C86C1FCFD1E0}"/>
    <cellStyle name="Normal 4 2 3 2 5" xfId="2970" xr:uid="{F7C1B5B3-D6F8-421F-8FBB-6ADA219EF6C3}"/>
    <cellStyle name="Normal 4 2 3 2 6" xfId="2582" xr:uid="{A5C7D03E-3E0D-432F-83A2-9F24892E2387}"/>
    <cellStyle name="Normal 4 2 3 2 7" xfId="2276" xr:uid="{EF9B8A46-568B-4561-87D5-6CAC1CC9E848}"/>
    <cellStyle name="Normal 4 2 3 2 8" xfId="4126" xr:uid="{D644B83D-6792-4534-AEB4-5CF185F55542}"/>
    <cellStyle name="Normal 4 2 3 3" xfId="1221" xr:uid="{F149C360-272B-4122-9A23-1903CC58F151}"/>
    <cellStyle name="Normal 4 2 3 3 2" xfId="2812" xr:uid="{51B6F649-7C72-4F5E-B3D3-40C8C84DA1EE}"/>
    <cellStyle name="Normal 4 2 3 3 2 2" xfId="3344" xr:uid="{A5C7DDD7-3C9B-45DD-9078-C7DBC5EA5137}"/>
    <cellStyle name="Normal 4 2 3 3 2 3" xfId="4477" xr:uid="{4072A58D-3CCF-4A21-B222-7A4F059383A8}"/>
    <cellStyle name="Normal 4 2 3 3 3" xfId="3345" xr:uid="{7597535B-6E80-4800-8127-7E15CC0E244B}"/>
    <cellStyle name="Normal 4 2 3 3 3 2" xfId="4664" xr:uid="{DD10F6B9-719F-47BE-A10F-678964098121}"/>
    <cellStyle name="Normal 4 2 3 3 4" xfId="3343" xr:uid="{B8F8FCD7-3744-44B2-B1CC-4BEFA89A5268}"/>
    <cellStyle name="Normal 4 2 3 3 5" xfId="2625" xr:uid="{9FA78CC7-304F-475E-81E5-AF8EA78F98B0}"/>
    <cellStyle name="Normal 4 2 3 3 6" xfId="2395" xr:uid="{5608A5CF-A711-43E6-B0C7-78757628071D}"/>
    <cellStyle name="Normal 4 2 3 3 7" xfId="4041" xr:uid="{34754238-1561-45AD-8386-43CDD23C427F}"/>
    <cellStyle name="Normal 4 2 3 4" xfId="1222" xr:uid="{3B4947A3-A52A-4A05-B1F1-88D0486DF35F}"/>
    <cellStyle name="Normal 4 2 3 4 2" xfId="3346" xr:uid="{BFB70915-55A4-4B85-A895-2353AF84BD9C}"/>
    <cellStyle name="Normal 4 2 3 4 3" xfId="2809" xr:uid="{0061DD0B-62EF-4D4F-8A4D-F99E95990833}"/>
    <cellStyle name="Normal 4 2 3 4 4" xfId="4332" xr:uid="{00B1FB4C-6637-4F88-8BF2-5E9E2CC3E955}"/>
    <cellStyle name="Normal 4 2 3 5" xfId="1223" xr:uid="{AF1F462E-2073-423F-A982-D52CE4637704}"/>
    <cellStyle name="Normal 4 2 3 5 2" xfId="4665" xr:uid="{4B1B749C-E9E1-4802-9DBD-0DAEC8135C06}"/>
    <cellStyle name="Normal 4 2 3 6" xfId="2969" xr:uid="{793A7017-92E3-4766-AF42-D67C13F76AC8}"/>
    <cellStyle name="Normal 4 2 3 7" xfId="2522" xr:uid="{A264382F-71A0-4762-97EC-702DD2526909}"/>
    <cellStyle name="Normal 4 2 3 8" xfId="2216" xr:uid="{30433F53-4540-4688-8724-2EC67FF288E8}"/>
    <cellStyle name="Normal 4 2 3 9" xfId="4125" xr:uid="{CD9849CA-769C-493E-ADBC-00BCC6EB168F}"/>
    <cellStyle name="Normal 4 2 4" xfId="489" xr:uid="{00000000-0005-0000-0000-0000E9010000}"/>
    <cellStyle name="Normal 4 2 4 2" xfId="1224" xr:uid="{24EFEE43-C2E4-45D2-8463-A1A202C6F390}"/>
    <cellStyle name="Normal 4 2 4 2 2" xfId="1225" xr:uid="{F0E9BAAE-F42E-4DC8-A433-457A0DC8404F}"/>
    <cellStyle name="Normal 4 2 4 2 2 2" xfId="2815" xr:uid="{B748B0FA-D4E4-495A-A419-4F8CF4DB5F81}"/>
    <cellStyle name="Normal 4 2 4 2 2 2 2" xfId="3349" xr:uid="{061B6D06-D068-4B44-B530-E1B36D781DDD}"/>
    <cellStyle name="Normal 4 2 4 2 2 2 3" xfId="4479" xr:uid="{632DE4FF-7015-4341-81EB-9F7C06C478B3}"/>
    <cellStyle name="Normal 4 2 4 2 2 3" xfId="3350" xr:uid="{72AC226F-5694-4180-8291-F40BADD63455}"/>
    <cellStyle name="Normal 4 2 4 2 2 3 2" xfId="4666" xr:uid="{4936F8DA-3F99-4854-9758-FF7BA093D38D}"/>
    <cellStyle name="Normal 4 2 4 2 2 4" xfId="3348" xr:uid="{174186C5-6AF2-4537-A417-79C26662015C}"/>
    <cellStyle name="Normal 4 2 4 2 2 5" xfId="4389" xr:uid="{71A5D4C9-A9E7-4C7C-97F1-A066063E79E1}"/>
    <cellStyle name="Normal 4 2 4 2 3" xfId="2814" xr:uid="{89D0F9D6-0C88-4340-8B18-9C6546664047}"/>
    <cellStyle name="Normal 4 2 4 2 3 2" xfId="3351" xr:uid="{7F916C56-51D0-4213-8430-C515F541BAA8}"/>
    <cellStyle name="Normal 4 2 4 2 3 3" xfId="4478" xr:uid="{CA47A025-B5B9-4CC0-A23E-1CD126DB1E14}"/>
    <cellStyle name="Normal 4 2 4 2 4" xfId="3352" xr:uid="{95DF274E-08C4-4B0E-BAE2-DC85B8902BC9}"/>
    <cellStyle name="Normal 4 2 4 2 4 2" xfId="4667" xr:uid="{24DCA1EB-8D04-4286-8E7A-4206C062EA7F}"/>
    <cellStyle name="Normal 4 2 4 2 5" xfId="3347" xr:uid="{090BB09F-D819-4AFF-9DD7-E6B59945B6CF}"/>
    <cellStyle name="Normal 4 2 4 2 6" xfId="2588" xr:uid="{7E2B7136-1446-4837-B09A-97CD913D5330}"/>
    <cellStyle name="Normal 4 2 4 2 7" xfId="2282" xr:uid="{82D50A94-43F6-4EEE-BFEE-ECB90217515E}"/>
    <cellStyle name="Normal 4 2 4 2 8" xfId="3944" xr:uid="{D295E90E-D275-4A68-8A4E-E4B11355CC6D}"/>
    <cellStyle name="Normal 4 2 4 3" xfId="1226" xr:uid="{90FC9445-90B7-4567-9A0A-40248C9CEDAD}"/>
    <cellStyle name="Normal 4 2 4 3 2" xfId="2816" xr:uid="{5592192D-1F29-45D6-BBBE-5A7DA8E6D1ED}"/>
    <cellStyle name="Normal 4 2 4 3 2 2" xfId="3354" xr:uid="{D6EED50A-B90F-479F-AFBE-2B6787C3D3A4}"/>
    <cellStyle name="Normal 4 2 4 3 2 3" xfId="4480" xr:uid="{9DE72895-3EB1-4427-B308-ED17BBD8434C}"/>
    <cellStyle name="Normal 4 2 4 3 3" xfId="3355" xr:uid="{6B8ACDD9-B50F-47D5-9263-48D660F2EF53}"/>
    <cellStyle name="Normal 4 2 4 3 3 2" xfId="4668" xr:uid="{AE62A8F6-0572-4A2D-AD75-CFD6D441B9B7}"/>
    <cellStyle name="Normal 4 2 4 3 4" xfId="3353" xr:uid="{59AF01E2-806C-4139-9049-BF864F1B0378}"/>
    <cellStyle name="Normal 4 2 4 3 5" xfId="2631" xr:uid="{671EEB3A-F1E3-4495-9147-C5CEE1EFA333}"/>
    <cellStyle name="Normal 4 2 4 3 6" xfId="2397" xr:uid="{D7F8D5DB-3249-41CA-A40C-762FA81C50B6}"/>
    <cellStyle name="Normal 4 2 4 3 7" xfId="4043" xr:uid="{E2A8AA3D-2E33-4234-BD22-921B1A6B3415}"/>
    <cellStyle name="Normal 4 2 4 4" xfId="1227" xr:uid="{250E98D2-4EE1-438E-882E-56D4DA84F2E0}"/>
    <cellStyle name="Normal 4 2 4 4 2" xfId="3356" xr:uid="{D7F1C1BE-E0D9-4151-A403-C67A9F61BE2F}"/>
    <cellStyle name="Normal 4 2 4 4 3" xfId="2813" xr:uid="{2228780C-5A60-435E-86B3-1DC0DA73D3D3}"/>
    <cellStyle name="Normal 4 2 4 4 4" xfId="4334" xr:uid="{9B2FEB96-CBB4-4CBA-A1C7-5DA652B9E21F}"/>
    <cellStyle name="Normal 4 2 4 5" xfId="3357" xr:uid="{8448BDC2-C6FC-434C-B001-81F88F0DA098}"/>
    <cellStyle name="Normal 4 2 4 5 2" xfId="4669" xr:uid="{FEA15419-B992-429B-83EF-F1603CDDCD51}"/>
    <cellStyle name="Normal 4 2 4 6" xfId="2971" xr:uid="{533D9A07-B022-46F1-B0BE-693F572D8267}"/>
    <cellStyle name="Normal 4 2 4 7" xfId="2528" xr:uid="{EBC16726-79CD-4DC8-BF97-A3892781E36A}"/>
    <cellStyle name="Normal 4 2 4 8" xfId="2222" xr:uid="{CF3824F1-C73A-4BE4-8F7D-44B9A546A060}"/>
    <cellStyle name="Normal 4 2 4 9" xfId="4127" xr:uid="{684EE1CC-2B69-407D-8D84-34CAB0CA8302}"/>
    <cellStyle name="Normal 4 2 5" xfId="490" xr:uid="{00000000-0005-0000-0000-0000EA010000}"/>
    <cellStyle name="Normal 4 2 5 2" xfId="1228" xr:uid="{6E931C64-A8F4-4154-B0AB-E2E038D157DE}"/>
    <cellStyle name="Normal 4 2 5 2 2" xfId="1229" xr:uid="{A29EAA6F-C344-4323-B4B2-A7E9AEE787A6}"/>
    <cellStyle name="Normal 4 2 5 2 2 2" xfId="3359" xr:uid="{78C057F5-33CF-4514-8528-453A19092F8F}"/>
    <cellStyle name="Normal 4 2 5 2 2 3" xfId="4482" xr:uid="{39477DF8-B656-4CD2-A3D5-F1952239869E}"/>
    <cellStyle name="Normal 4 2 5 2 3" xfId="3360" xr:uid="{6648631F-6CCB-4798-8088-0DD6B917CCEC}"/>
    <cellStyle name="Normal 4 2 5 2 3 2" xfId="4670" xr:uid="{BD0CDCA5-C77A-43AE-BAFE-C4F366265F67}"/>
    <cellStyle name="Normal 4 2 5 2 4" xfId="3358" xr:uid="{F4C49D6F-FEB7-4016-952D-E18177EB70F5}"/>
    <cellStyle name="Normal 4 2 5 2 5" xfId="2562" xr:uid="{A8D26406-417D-4903-AC58-8C80AB5DB3B1}"/>
    <cellStyle name="Normal 4 2 5 2 6" xfId="2398" xr:uid="{037F69D1-8AB4-4502-8D73-91365C82AEE9}"/>
    <cellStyle name="Normal 4 2 5 2 7" xfId="4044" xr:uid="{8E74630E-9D40-419F-97CC-A2AAA7130D6C}"/>
    <cellStyle name="Normal 4 2 5 3" xfId="1230" xr:uid="{3F6C6FAE-11A6-47BF-87CF-3B84657B73DE}"/>
    <cellStyle name="Normal 4 2 5 3 2" xfId="2817" xr:uid="{1DDF7498-5F08-41CD-BFD2-E19575D49AA9}"/>
    <cellStyle name="Normal 4 2 5 3 2 2" xfId="3362" xr:uid="{88DA628C-A33A-4F71-A303-A6833432AE68}"/>
    <cellStyle name="Normal 4 2 5 3 2 3" xfId="4483" xr:uid="{F170127D-4730-4975-B118-88112FA9A987}"/>
    <cellStyle name="Normal 4 2 5 3 3" xfId="3363" xr:uid="{96420D97-D7B3-4663-B07A-116771CBFCEC}"/>
    <cellStyle name="Normal 4 2 5 3 3 2" xfId="4671" xr:uid="{F17C7D0A-F331-4CA4-87A9-D153FA5FDEAD}"/>
    <cellStyle name="Normal 4 2 5 3 4" xfId="3361" xr:uid="{88DAFC34-0FDB-470B-B00B-81DBBED0CB01}"/>
    <cellStyle name="Normal 4 2 5 3 5" xfId="2665" xr:uid="{52C01321-CD58-4CC9-887B-353148818F9D}"/>
    <cellStyle name="Normal 4 2 5 3 6" xfId="4335" xr:uid="{603C035B-0E30-48BC-8382-43204982D606}"/>
    <cellStyle name="Normal 4 2 5 4" xfId="1231" xr:uid="{753255EB-75EE-43DA-BDFF-287BEE98E94E}"/>
    <cellStyle name="Normal 4 2 5 4 2" xfId="3364" xr:uid="{9618707E-1F23-4482-B425-F7EBE3F9A9A5}"/>
    <cellStyle name="Normal 4 2 5 4 3" xfId="4481" xr:uid="{FCDB2FCE-209F-438C-90F3-A09359CBA6A9}"/>
    <cellStyle name="Normal 4 2 5 5" xfId="3365" xr:uid="{5EF78951-4165-4374-96D6-F98BADBBFFB9}"/>
    <cellStyle name="Normal 4 2 5 5 2" xfId="4672" xr:uid="{08EB3CB0-4F4E-4EF0-B4EA-BDA701B5D9AD}"/>
    <cellStyle name="Normal 4 2 5 6" xfId="2972" xr:uid="{24548A93-C04B-45FD-9D83-B24B9C64AD52}"/>
    <cellStyle name="Normal 4 2 5 7" xfId="2502" xr:uid="{5E23098B-6C39-4814-B1F7-C8988541ECB2}"/>
    <cellStyle name="Normal 4 2 5 8" xfId="2256" xr:uid="{E7F30BE3-F574-485C-9376-E94E0B5106B6}"/>
    <cellStyle name="Normal 4 2 5 9" xfId="4128" xr:uid="{BCBE9447-A84D-4995-9FC8-170B65003AB3}"/>
    <cellStyle name="Normal 4 2 6" xfId="491" xr:uid="{00000000-0005-0000-0000-0000EB010000}"/>
    <cellStyle name="Normal 4 2 6 2" xfId="1232" xr:uid="{C5701D65-DC2E-4FB3-ADD9-858C4FA0FCFA}"/>
    <cellStyle name="Normal 4 2 6 2 2" xfId="1233" xr:uid="{E1C1E939-8991-47BA-867E-50625878F720}"/>
    <cellStyle name="Normal 4 2 6 2 2 2" xfId="3367" xr:uid="{1E4A32A8-C437-48BC-BA1C-937F1B3899E9}"/>
    <cellStyle name="Normal 4 2 6 2 2 3" xfId="4484" xr:uid="{D6157BF8-4411-40AD-905C-82F730431CA5}"/>
    <cellStyle name="Normal 4 2 6 2 3" xfId="3368" xr:uid="{A1758F4C-7C90-41E2-9797-5A63341A51B7}"/>
    <cellStyle name="Normal 4 2 6 2 3 2" xfId="4673" xr:uid="{47891E66-FB0A-4D8B-A219-8B32ECCFDDC4}"/>
    <cellStyle name="Normal 4 2 6 2 4" xfId="3366" xr:uid="{6E550864-0EE3-4ECF-93C5-CF53120F4BC8}"/>
    <cellStyle name="Normal 4 2 6 2 5" xfId="2648" xr:uid="{86FA1A7B-2762-414C-BCDC-8ACEB7BAD592}"/>
    <cellStyle name="Normal 4 2 6 2 6" xfId="2399" xr:uid="{88E25BFB-55F1-46B6-B638-6B7852F51103}"/>
    <cellStyle name="Normal 4 2 6 2 7" xfId="4045" xr:uid="{5DDFF9B4-D89B-49DB-B532-A66C75420B33}"/>
    <cellStyle name="Normal 4 2 6 3" xfId="1234" xr:uid="{A1CFAEAE-5F2B-4582-8218-CA7904DEAEC2}"/>
    <cellStyle name="Normal 4 2 6 3 2" xfId="3369" xr:uid="{01185AA8-B1F2-48B0-A9C5-9F40F9E82C78}"/>
    <cellStyle name="Normal 4 2 6 3 3" xfId="2818" xr:uid="{F682C688-F198-4CFC-9C4F-C3075C3F34A2}"/>
    <cellStyle name="Normal 4 2 6 3 4" xfId="4336" xr:uid="{1EAA067A-9A22-47CD-8CF6-A9105CBA57DC}"/>
    <cellStyle name="Normal 4 2 6 4" xfId="1235" xr:uid="{971A631D-EC35-4C61-B499-FF3F06D128A8}"/>
    <cellStyle name="Normal 4 2 6 4 2" xfId="4674" xr:uid="{8F817579-8FB6-4A99-BD02-175CFD37FEE8}"/>
    <cellStyle name="Normal 4 2 6 5" xfId="2973" xr:uid="{6DB3F33A-4A54-4923-96EF-095727418BD7}"/>
    <cellStyle name="Normal 4 2 6 6" xfId="2485" xr:uid="{7788C114-1089-4E6F-8328-07F44E4239D5}"/>
    <cellStyle name="Normal 4 2 6 7" xfId="2239" xr:uid="{2A94BC47-C28F-4BB2-AD01-67718FC0C54A}"/>
    <cellStyle name="Normal 4 2 6 8" xfId="4129" xr:uid="{5F4523B1-96DC-4FCF-BF20-8F1FBD13D507}"/>
    <cellStyle name="Normal 4 2 7" xfId="492" xr:uid="{00000000-0005-0000-0000-0000EC010000}"/>
    <cellStyle name="Normal 4 2 7 2" xfId="1236" xr:uid="{DF3C7823-AA79-4687-8412-90120915AE59}"/>
    <cellStyle name="Normal 4 2 7 2 2" xfId="1237" xr:uid="{C60C11A2-2061-4D1C-9EB9-FBE08201975C}"/>
    <cellStyle name="Normal 4 2 7 2 2 2" xfId="3371" xr:uid="{CD4ABE86-5388-4FAA-9AA6-E08392B19E29}"/>
    <cellStyle name="Normal 4 2 7 2 2 3" xfId="4485" xr:uid="{F1C4EAAB-A2CF-4865-824B-FF90FAC6CA25}"/>
    <cellStyle name="Normal 4 2 7 2 3" xfId="3372" xr:uid="{BEB7C81D-1071-42DF-989A-CFBB675DE220}"/>
    <cellStyle name="Normal 4 2 7 2 3 2" xfId="4675" xr:uid="{0B605CA4-5078-41B1-9E56-4211CB0AA79B}"/>
    <cellStyle name="Normal 4 2 7 2 4" xfId="3370" xr:uid="{3418152E-6D27-4CB1-ABD4-0D491B5B9ABB}"/>
    <cellStyle name="Normal 4 2 7 2 5" xfId="2696" xr:uid="{E3B5D3D2-9619-4A25-A45E-7F3F12148831}"/>
    <cellStyle name="Normal 4 2 7 2 6" xfId="2400" xr:uid="{2D96CEB4-C8D7-4716-9291-E11549CBC20A}"/>
    <cellStyle name="Normal 4 2 7 2 7" xfId="4046" xr:uid="{7FB67446-FF7C-41F2-9ABE-DD00EDA37163}"/>
    <cellStyle name="Normal 4 2 7 3" xfId="1238" xr:uid="{120F5F52-F097-487C-9CDC-B7188F87D8D8}"/>
    <cellStyle name="Normal 4 2 7 3 2" xfId="3373" xr:uid="{135136E0-991E-4555-9855-BDBAA42E41C1}"/>
    <cellStyle name="Normal 4 2 7 3 3" xfId="2819" xr:uid="{11D9DCBD-FAF0-4506-8F5B-F9C1E22E8514}"/>
    <cellStyle name="Normal 4 2 7 3 4" xfId="4337" xr:uid="{485D61A0-EB60-4EFD-95F2-969AC6BCF2B8}"/>
    <cellStyle name="Normal 4 2 7 4" xfId="1239" xr:uid="{5E2CFC78-D785-4B22-A3DB-06AE42E4C625}"/>
    <cellStyle name="Normal 4 2 7 4 2" xfId="4676" xr:uid="{CC8170F2-4BCD-439D-84A4-6651CA8AAA3F}"/>
    <cellStyle name="Normal 4 2 7 5" xfId="2974" xr:uid="{CF0EE7A8-3D16-4DCA-9CBA-6D04EB87BC3D}"/>
    <cellStyle name="Normal 4 2 7 6" xfId="2545" xr:uid="{68AAD84E-C672-4A6B-9C80-A314065D0BD7}"/>
    <cellStyle name="Normal 4 2 7 7" xfId="2301" xr:uid="{18A93127-D574-49A6-B8C7-AACCC55CE429}"/>
    <cellStyle name="Normal 4 2 7 8" xfId="4130" xr:uid="{B69B137E-9A52-4F70-9DD4-6DA7C153AF82}"/>
    <cellStyle name="Normal 4 2 8" xfId="493" xr:uid="{00000000-0005-0000-0000-0000ED010000}"/>
    <cellStyle name="Normal 4 2 8 2" xfId="1240" xr:uid="{1ACDD08D-DAF5-49CE-B74E-626536FF3178}"/>
    <cellStyle name="Normal 4 2 8 2 2" xfId="1241" xr:uid="{BCD722C7-0F84-419C-9774-1B1B642AFEB7}"/>
    <cellStyle name="Normal 4 2 8 2 3" xfId="2820" xr:uid="{DF35D2A4-7BA3-46E0-8B0B-210C997959B7}"/>
    <cellStyle name="Normal 4 2 8 2 4" xfId="4338" xr:uid="{0675AF93-C58D-487E-9146-FE9D85039EF6}"/>
    <cellStyle name="Normal 4 2 8 3" xfId="1242" xr:uid="{8CCFA3F5-8182-4CA7-9296-11D8C88C5938}"/>
    <cellStyle name="Normal 4 2 8 3 2" xfId="4677" xr:uid="{B17DBDF7-194A-4523-AFFB-3CFA18A3372F}"/>
    <cellStyle name="Normal 4 2 8 4" xfId="1243" xr:uid="{1471EDC9-6754-4524-A371-38DA38899552}"/>
    <cellStyle name="Normal 4 2 8 5" xfId="2605" xr:uid="{BAED92BC-0094-4C33-86ED-B2C367805CA7}"/>
    <cellStyle name="Normal 4 2 8 6" xfId="2401" xr:uid="{791FB4E1-1284-45B0-ADDD-5F8608D3E917}"/>
    <cellStyle name="Normal 4 2 8 7" xfId="4131" xr:uid="{2A7B58D8-BA13-4092-B036-1C3E5D037B13}"/>
    <cellStyle name="Normal 4 2 9" xfId="494" xr:uid="{00000000-0005-0000-0000-0000EE010000}"/>
    <cellStyle name="Normal 4 2 9 2" xfId="1244" xr:uid="{4D1F4E50-A892-4280-9BF8-50A3E1D80CFF}"/>
    <cellStyle name="Normal 4 2 9 2 2" xfId="3374" xr:uid="{2DD6BABE-5E70-430B-ACBB-B167F3966D67}"/>
    <cellStyle name="Normal 4 2 9 2 3" xfId="4339" xr:uid="{65F87DBA-8893-48DA-BA7E-A32F829DA732}"/>
    <cellStyle name="Normal 4 2 9 3" xfId="1245" xr:uid="{60390A54-070B-444B-B5E2-2C005BFEB50D}"/>
    <cellStyle name="Normal 4 2 9 4" xfId="2821" xr:uid="{3C6C8B2C-E870-4136-A7A1-A1D8F6C73166}"/>
    <cellStyle name="Normal 4 2 9 5" xfId="2402" xr:uid="{8447E88B-5674-46D8-A21B-4539119FCAC1}"/>
    <cellStyle name="Normal 4 2 9 6" xfId="4132" xr:uid="{F2597B43-2864-415F-9CC0-345DA9162C50}"/>
    <cellStyle name="Normal 4 3" xfId="495" xr:uid="{00000000-0005-0000-0000-0000EF010000}"/>
    <cellStyle name="Normal 4 3 2" xfId="496" xr:uid="{00000000-0005-0000-0000-0000F0010000}"/>
    <cellStyle name="Normal 4 4" xfId="497" xr:uid="{00000000-0005-0000-0000-0000F1010000}"/>
    <cellStyle name="Normal 4 4 10" xfId="1246" xr:uid="{E41759D0-5FA3-48BB-BCC6-E58B58530761}"/>
    <cellStyle name="Normal 4 4 10 2" xfId="3375" xr:uid="{C458DCE9-892A-43B3-A8AE-C900BF1C74ED}"/>
    <cellStyle name="Normal 4 4 10 3" xfId="4340" xr:uid="{CCFB5315-0ABC-4169-8796-210DAFBE54A6}"/>
    <cellStyle name="Normal 4 4 11" xfId="1247" xr:uid="{541A57E8-F6FC-42B2-8EDF-D06CD4BE6D4E}"/>
    <cellStyle name="Normal 4 4 12" xfId="2476" xr:uid="{6AA0D596-9D53-4C86-9846-FB4622C43B53}"/>
    <cellStyle name="Normal 4 4 13" xfId="2206" xr:uid="{B462EDE7-4F6C-4D66-8F6E-4BF7FC18200B}"/>
    <cellStyle name="Normal 4 4 14" xfId="4133" xr:uid="{F0CC0DB3-9C67-4E5C-B307-C92ABA684C0A}"/>
    <cellStyle name="Normal 4 4 2" xfId="498" xr:uid="{00000000-0005-0000-0000-0000F2010000}"/>
    <cellStyle name="Normal 4 4 2 2" xfId="1248" xr:uid="{10BD0263-967B-45F6-A4CD-3F2856F54A6B}"/>
    <cellStyle name="Normal 4 4 2 2 2" xfId="1249" xr:uid="{607F76BB-44C7-4C95-B797-D17AA9B39787}"/>
    <cellStyle name="Normal 4 4 2 2 2 2" xfId="2825" xr:uid="{D5458197-1D66-43B6-A3E5-E3C18D4DF80E}"/>
    <cellStyle name="Normal 4 4 2 2 2 2 2" xfId="3378" xr:uid="{770F0DC8-E40B-41AB-8960-E4CE01B12241}"/>
    <cellStyle name="Normal 4 4 2 2 2 2 3" xfId="4487" xr:uid="{5FD230DF-568F-4113-B29B-EDCD6F7B2196}"/>
    <cellStyle name="Normal 4 4 2 2 2 3" xfId="3379" xr:uid="{24125434-B4D9-41F7-AE13-B8CB17AAE44F}"/>
    <cellStyle name="Normal 4 4 2 2 2 3 2" xfId="4678" xr:uid="{68535448-A87E-41AA-AB1A-3EC9199D9F21}"/>
    <cellStyle name="Normal 4 4 2 2 2 4" xfId="3377" xr:uid="{234C29D9-769A-4E7B-9BA7-74FE9970EC0E}"/>
    <cellStyle name="Normal 4 4 2 2 2 5" xfId="4394" xr:uid="{C87722ED-D9DF-47ED-91D9-D34E1B495851}"/>
    <cellStyle name="Normal 4 4 2 2 3" xfId="2824" xr:uid="{27560B12-796B-4E0B-B97B-6F2692C6EBFD}"/>
    <cellStyle name="Normal 4 4 2 2 3 2" xfId="3380" xr:uid="{75C56E54-14D1-48F0-953A-D5BFCA68A60E}"/>
    <cellStyle name="Normal 4 4 2 2 3 3" xfId="4486" xr:uid="{007577CE-B7E9-498D-B9EB-41B964657E69}"/>
    <cellStyle name="Normal 4 4 2 2 4" xfId="3381" xr:uid="{BBD0B676-A074-4D99-A290-4615A1646274}"/>
    <cellStyle name="Normal 4 4 2 2 4 2" xfId="4679" xr:uid="{84FC48A2-5D7A-4D24-A7CC-983CA0677F96}"/>
    <cellStyle name="Normal 4 4 2 2 5" xfId="3376" xr:uid="{C62CA933-B5FA-4316-BF27-A509B089777D}"/>
    <cellStyle name="Normal 4 4 2 2 6" xfId="2595" xr:uid="{9A11D31E-3DCA-4123-944F-62B7586110D7}"/>
    <cellStyle name="Normal 4 4 2 2 7" xfId="2289" xr:uid="{62049F2C-BA25-46BD-BE96-528A1BA8B52F}"/>
    <cellStyle name="Normal 4 4 2 2 8" xfId="3949" xr:uid="{3416B295-DF8B-4038-9630-1E533EE91EA2}"/>
    <cellStyle name="Normal 4 4 2 3" xfId="1250" xr:uid="{81FB6018-C703-4ED6-AABF-14562EF0B3F9}"/>
    <cellStyle name="Normal 4 4 2 3 2" xfId="2826" xr:uid="{89AAAD3B-1623-4702-9DF0-B60400DD0E73}"/>
    <cellStyle name="Normal 4 4 2 3 2 2" xfId="3383" xr:uid="{B0D2E61C-8A84-4F57-91E1-0A4FB899D502}"/>
    <cellStyle name="Normal 4 4 2 3 2 3" xfId="4488" xr:uid="{22309D1B-C50D-47A5-993B-37D83E0E7B85}"/>
    <cellStyle name="Normal 4 4 2 3 3" xfId="3384" xr:uid="{5F260AC2-463A-40BC-8110-7DBAF8926B85}"/>
    <cellStyle name="Normal 4 4 2 3 3 2" xfId="4680" xr:uid="{A5315D58-8C94-436D-A89E-6C63A7D34AD0}"/>
    <cellStyle name="Normal 4 4 2 3 4" xfId="3382" xr:uid="{AD9AE6F2-3C41-47A0-B4C5-A0F6D467F462}"/>
    <cellStyle name="Normal 4 4 2 3 5" xfId="2638" xr:uid="{4656A5A2-6082-48FD-B42E-1FB5621B677A}"/>
    <cellStyle name="Normal 4 4 2 3 6" xfId="2404" xr:uid="{4C9DA0A5-B2BE-4952-8FF8-A165AA0B18A9}"/>
    <cellStyle name="Normal 4 4 2 3 7" xfId="4048" xr:uid="{D08A283A-DF8A-4FBE-AC80-84CF333987EB}"/>
    <cellStyle name="Normal 4 4 2 4" xfId="1251" xr:uid="{B6E8042C-0764-48D8-86FF-C21E318A684B}"/>
    <cellStyle name="Normal 4 4 2 4 2" xfId="3385" xr:uid="{3FA8E7C5-4FCF-4F22-B171-5F2E659EA398}"/>
    <cellStyle name="Normal 4 4 2 4 3" xfId="2823" xr:uid="{1DD0B54E-99C2-4EEE-97C9-E89895D93D93}"/>
    <cellStyle name="Normal 4 4 2 4 4" xfId="4341" xr:uid="{5708EF48-CE75-4100-915A-C63DFDFF0217}"/>
    <cellStyle name="Normal 4 4 2 5" xfId="3386" xr:uid="{1F0EADC9-7A70-466A-9C92-F0A384399431}"/>
    <cellStyle name="Normal 4 4 2 5 2" xfId="4681" xr:uid="{EB3667BD-C4B6-4C4B-B3F0-F2640DB45D96}"/>
    <cellStyle name="Normal 4 4 2 6" xfId="2975" xr:uid="{2A37C140-E027-4372-A322-AE4E29A82C7F}"/>
    <cellStyle name="Normal 4 4 2 7" xfId="2535" xr:uid="{965B48AA-B798-4B46-B829-DD7E53B3DF1A}"/>
    <cellStyle name="Normal 4 4 2 8" xfId="2229" xr:uid="{ED369973-478F-41BF-BB35-BF05B107861D}"/>
    <cellStyle name="Normal 4 4 2 9" xfId="4134" xr:uid="{9C05F271-6221-4205-A790-58D9E70E9180}"/>
    <cellStyle name="Normal 4 4 3" xfId="499" xr:uid="{00000000-0005-0000-0000-0000F3010000}"/>
    <cellStyle name="Normal 4 4 3 2" xfId="1252" xr:uid="{F33B6418-F27D-448F-BC56-42B552498A3F}"/>
    <cellStyle name="Normal 4 4 3 2 2" xfId="1253" xr:uid="{30BDAA2B-BCD1-4511-A148-1C197EA74C81}"/>
    <cellStyle name="Normal 4 4 3 2 2 2" xfId="3388" xr:uid="{0129A15E-166E-4C28-8409-8959E66EC42F}"/>
    <cellStyle name="Normal 4 4 3 2 2 3" xfId="4490" xr:uid="{17AE88FD-0745-4A85-89FA-326343DFD1B4}"/>
    <cellStyle name="Normal 4 4 3 2 3" xfId="3389" xr:uid="{EEEBE95C-5FAC-45EB-B2BF-4997AB8BF635}"/>
    <cellStyle name="Normal 4 4 3 2 3 2" xfId="4682" xr:uid="{16803F4D-8014-4366-B486-1FA16546DCE4}"/>
    <cellStyle name="Normal 4 4 3 2 4" xfId="3387" xr:uid="{3CDF86F7-0CC8-4968-9EF8-535E816F6599}"/>
    <cellStyle name="Normal 4 4 3 2 5" xfId="2572" xr:uid="{CF325210-432C-4CF4-A70D-EBE95D9A7CA5}"/>
    <cellStyle name="Normal 4 4 3 2 6" xfId="2405" xr:uid="{D4C3338C-93E6-4D29-A18E-2C55B78BD9B4}"/>
    <cellStyle name="Normal 4 4 3 2 7" xfId="4049" xr:uid="{3BAA2F53-51A6-416A-B710-7E76E17AFB08}"/>
    <cellStyle name="Normal 4 4 3 3" xfId="1254" xr:uid="{8C63A42A-A5D4-4270-9FDC-0011C103ECE7}"/>
    <cellStyle name="Normal 4 4 3 3 2" xfId="2827" xr:uid="{F5A473B0-9D82-4E18-8CCF-6928EB9D529B}"/>
    <cellStyle name="Normal 4 4 3 3 2 2" xfId="3391" xr:uid="{CB3499ED-3E1D-4986-944A-DAD62B9B156A}"/>
    <cellStyle name="Normal 4 4 3 3 2 3" xfId="4491" xr:uid="{33E887C0-5EE7-4759-9623-DDF7EFACAF8C}"/>
    <cellStyle name="Normal 4 4 3 3 3" xfId="3392" xr:uid="{E64C5A84-41D7-44FA-9CCD-CD80CC6F0220}"/>
    <cellStyle name="Normal 4 4 3 3 3 2" xfId="4683" xr:uid="{4E63C4F4-E881-44C9-A0D7-30D120F503FC}"/>
    <cellStyle name="Normal 4 4 3 3 4" xfId="3390" xr:uid="{DF10C606-841B-4C99-AB4A-8F4356C36583}"/>
    <cellStyle name="Normal 4 4 3 3 5" xfId="2674" xr:uid="{B5F9E7B7-383A-4D59-9455-A60C78B15EC3}"/>
    <cellStyle name="Normal 4 4 3 3 6" xfId="4342" xr:uid="{A33E4459-635B-44C0-A932-EDFC51C36595}"/>
    <cellStyle name="Normal 4 4 3 4" xfId="1255" xr:uid="{851BC19D-C9C2-4770-87D2-CF13708F1FAC}"/>
    <cellStyle name="Normal 4 4 3 4 2" xfId="3393" xr:uid="{451DF18F-9A85-4684-8BC7-663097AED843}"/>
    <cellStyle name="Normal 4 4 3 4 3" xfId="4489" xr:uid="{B237C973-CEF4-4413-89C6-610998BD667C}"/>
    <cellStyle name="Normal 4 4 3 5" xfId="3394" xr:uid="{BB5C3100-045C-4775-ACA1-45F36C991CE8}"/>
    <cellStyle name="Normal 4 4 3 5 2" xfId="4684" xr:uid="{9AD28687-3CB0-48A9-8D02-4BA513D22C7F}"/>
    <cellStyle name="Normal 4 4 3 6" xfId="2976" xr:uid="{C2103790-61BA-4273-A827-48B718C51BF6}"/>
    <cellStyle name="Normal 4 4 3 7" xfId="2512" xr:uid="{43F21F13-2649-4E76-9A65-38867149D46D}"/>
    <cellStyle name="Normal 4 4 3 8" xfId="2266" xr:uid="{A70CEC71-AC70-4945-8C41-ABBE5A04CCE4}"/>
    <cellStyle name="Normal 4 4 3 9" xfId="4135" xr:uid="{B0AD444A-6816-4066-A673-385D2A39647F}"/>
    <cellStyle name="Normal 4 4 4" xfId="500" xr:uid="{00000000-0005-0000-0000-0000F4010000}"/>
    <cellStyle name="Normal 4 4 4 2" xfId="1256" xr:uid="{08005381-6CC3-42EA-A2F1-CC36857C7C15}"/>
    <cellStyle name="Normal 4 4 4 2 2" xfId="1257" xr:uid="{EF80024B-402A-4959-A5CD-88FC0EA4661D}"/>
    <cellStyle name="Normal 4 4 4 2 2 2" xfId="3396" xr:uid="{FD8B7283-D15C-4F87-95EF-AA8B043B252A}"/>
    <cellStyle name="Normal 4 4 4 2 2 3" xfId="4492" xr:uid="{7CD5C0B4-2422-4125-97A3-9651F1A81EBB}"/>
    <cellStyle name="Normal 4 4 4 2 3" xfId="3397" xr:uid="{01464A1C-CC6F-4A02-B331-4A950238892E}"/>
    <cellStyle name="Normal 4 4 4 2 3 2" xfId="4685" xr:uid="{8C8E2948-0F9E-4112-A744-956911E0B92F}"/>
    <cellStyle name="Normal 4 4 4 2 4" xfId="3395" xr:uid="{35AADEE0-3F42-4952-8345-C3955355B83E}"/>
    <cellStyle name="Normal 4 4 4 2 5" xfId="2655" xr:uid="{A8DEEAF1-27AD-441D-B4EB-478548E92015}"/>
    <cellStyle name="Normal 4 4 4 2 6" xfId="2406" xr:uid="{099F976D-2EC1-4188-ABD7-F1CA13320E1D}"/>
    <cellStyle name="Normal 4 4 4 2 7" xfId="4050" xr:uid="{4A8CFCAD-F619-4159-9840-D34E30276D5A}"/>
    <cellStyle name="Normal 4 4 4 3" xfId="1258" xr:uid="{7484564F-AE6C-4265-801A-2A3CDAB9FA72}"/>
    <cellStyle name="Normal 4 4 4 3 2" xfId="3398" xr:uid="{37F2D884-E80B-4EDD-9A15-4CB6ECDDC6E3}"/>
    <cellStyle name="Normal 4 4 4 3 3" xfId="2828" xr:uid="{2F90C303-8782-4A17-ACB4-19108B9C170D}"/>
    <cellStyle name="Normal 4 4 4 3 4" xfId="4343" xr:uid="{1B8CA134-D592-43FB-A289-22B7B511E433}"/>
    <cellStyle name="Normal 4 4 4 4" xfId="1259" xr:uid="{44880D6C-4164-49DD-858A-AF423D1A0BD1}"/>
    <cellStyle name="Normal 4 4 4 4 2" xfId="4686" xr:uid="{456BB5B3-6A9B-47B7-97C1-31F983E40559}"/>
    <cellStyle name="Normal 4 4 4 5" xfId="2977" xr:uid="{DF33A75E-332B-4BA1-A714-BE8920CDA9DC}"/>
    <cellStyle name="Normal 4 4 4 6" xfId="2492" xr:uid="{9085EF47-FA70-4403-BC89-020B557D88B3}"/>
    <cellStyle name="Normal 4 4 4 7" xfId="2246" xr:uid="{4FE7E892-B4E4-4700-B79E-6359BC90A8F4}"/>
    <cellStyle name="Normal 4 4 4 8" xfId="4136" xr:uid="{28FE55B9-9107-4B41-89E6-330E6001E707}"/>
    <cellStyle name="Normal 4 4 5" xfId="501" xr:uid="{00000000-0005-0000-0000-0000F5010000}"/>
    <cellStyle name="Normal 4 4 5 2" xfId="1260" xr:uid="{C0DF774F-726E-4539-82D6-93350B11F278}"/>
    <cellStyle name="Normal 4 4 5 2 2" xfId="1261" xr:uid="{19F427B2-DBB3-49E8-907D-4D8FBAF4DA0A}"/>
    <cellStyle name="Normal 4 4 5 2 3" xfId="2829" xr:uid="{74CCA391-D4B8-4C4B-BEBB-687389397F46}"/>
    <cellStyle name="Normal 4 4 5 2 4" xfId="4344" xr:uid="{A79D5814-3DC1-4CA5-841D-E4E735304184}"/>
    <cellStyle name="Normal 4 4 5 3" xfId="1262" xr:uid="{56D4A15B-7593-41F7-A9E8-D43848FD1168}"/>
    <cellStyle name="Normal 4 4 5 3 2" xfId="4687" xr:uid="{52B02001-81DD-438F-B2A9-087F8A271CF9}"/>
    <cellStyle name="Normal 4 4 5 4" xfId="1263" xr:uid="{3384DD0E-6F26-41BD-8E87-953DB9D3E4A4}"/>
    <cellStyle name="Normal 4 4 5 5" xfId="2552" xr:uid="{0F7E0064-07F8-4D05-85C9-A8C41C66839A}"/>
    <cellStyle name="Normal 4 4 5 6" xfId="2407" xr:uid="{D9226815-8FDA-4EB9-AB8D-C10FEA8EF4E0}"/>
    <cellStyle name="Normal 4 4 5 7" xfId="4137" xr:uid="{AFCF79A2-A2FA-4801-879F-F1E14138A0AA}"/>
    <cellStyle name="Normal 4 4 6" xfId="502" xr:uid="{00000000-0005-0000-0000-0000F6010000}"/>
    <cellStyle name="Normal 4 4 6 2" xfId="1264" xr:uid="{2AC917C0-AA0C-4E60-B4D0-681885048E3A}"/>
    <cellStyle name="Normal 4 4 6 2 2" xfId="1265" xr:uid="{08C63274-63C8-4208-8DCF-C5DF5351F1C0}"/>
    <cellStyle name="Normal 4 4 6 2 3" xfId="2830" xr:uid="{24A51ED8-2C00-41CE-BA40-7CE751674DC5}"/>
    <cellStyle name="Normal 4 4 6 2 4" xfId="4345" xr:uid="{FD84304A-3ABB-479C-A6CC-0CF8F107DD89}"/>
    <cellStyle name="Normal 4 4 6 3" xfId="1266" xr:uid="{89325C7B-9F8C-4FB8-AF9D-0B33467AFCFC}"/>
    <cellStyle name="Normal 4 4 6 3 2" xfId="4688" xr:uid="{1EDD03C6-0B14-4AED-A691-2687F6A8B1DC}"/>
    <cellStyle name="Normal 4 4 6 4" xfId="1267" xr:uid="{7D0242E2-6523-4310-8430-3367590F5DCA}"/>
    <cellStyle name="Normal 4 4 6 5" xfId="2615" xr:uid="{7AF5298B-5610-4357-86D5-9B85F6AB6185}"/>
    <cellStyle name="Normal 4 4 6 6" xfId="2408" xr:uid="{ACED960E-13D1-4226-AA58-18A0ED232C89}"/>
    <cellStyle name="Normal 4 4 6 7" xfId="4138" xr:uid="{A03B9889-25C8-4142-98DE-F91134262818}"/>
    <cellStyle name="Normal 4 4 7" xfId="503" xr:uid="{00000000-0005-0000-0000-0000F7010000}"/>
    <cellStyle name="Normal 4 4 7 2" xfId="1268" xr:uid="{DEBC01FE-32C0-439A-9203-B80398874F91}"/>
    <cellStyle name="Normal 4 4 7 2 2" xfId="2978" xr:uid="{999181BE-BF59-4E55-A586-1F7A5DB7FD79}"/>
    <cellStyle name="Normal 4 4 7 3" xfId="1269" xr:uid="{24D03125-C319-4738-BCCD-B8769922B203}"/>
    <cellStyle name="Normal 4 4 7 4" xfId="2409" xr:uid="{A97C040C-B75E-4729-B559-32C2D45E7D95}"/>
    <cellStyle name="Normal 4 4 7 5" xfId="4139" xr:uid="{5796D3F5-BE33-4CEF-A09A-10B4D67D32E6}"/>
    <cellStyle name="Normal 4 4 8" xfId="504" xr:uid="{00000000-0005-0000-0000-0000F8010000}"/>
    <cellStyle name="Normal 4 4 8 2" xfId="1270" xr:uid="{1A043FF1-1860-49F3-9C48-F845ADDCB3B0}"/>
    <cellStyle name="Normal 4 4 8 2 2" xfId="2979" xr:uid="{7EA118F6-10BF-468E-850F-F3758B1020CA}"/>
    <cellStyle name="Normal 4 4 8 3" xfId="1271" xr:uid="{72FB2896-9105-48F8-8E6D-7C403DE4E250}"/>
    <cellStyle name="Normal 4 4 8 4" xfId="2410" xr:uid="{758F0539-3EE0-479D-B68B-2FD2775C1C82}"/>
    <cellStyle name="Normal 4 4 8 5" xfId="4140" xr:uid="{4EC04318-A83C-4B16-8ABF-D831732BC6BC}"/>
    <cellStyle name="Normal 4 4 9" xfId="1272" xr:uid="{8BEFC967-402E-4ADD-8FFC-C02B6CCEF316}"/>
    <cellStyle name="Normal 4 4 9 2" xfId="3399" xr:uid="{65822172-FF89-4027-802A-0EAD9A6AFFA9}"/>
    <cellStyle name="Normal 4 4 9 3" xfId="2822" xr:uid="{932F47A5-EDBA-4CE1-8FD9-063889E9D3D7}"/>
    <cellStyle name="Normal 4 4 9 4" xfId="2403" xr:uid="{10A8BEA2-305B-4496-9311-FD4C73A8C0A2}"/>
    <cellStyle name="Normal 4 4 9 5" xfId="4047" xr:uid="{65709DB8-A2BC-4572-A9CF-78FE71858A2D}"/>
    <cellStyle name="Normal 4 5" xfId="505" xr:uid="{00000000-0005-0000-0000-0000F9010000}"/>
    <cellStyle name="Normal 4 5 2" xfId="506" xr:uid="{00000000-0005-0000-0000-0000FA010000}"/>
    <cellStyle name="Normal 4 5 2 2" xfId="1273" xr:uid="{966E9788-CBF7-43EB-AA2B-806E8E6F593F}"/>
    <cellStyle name="Normal 4 5 2 2 2" xfId="2833" xr:uid="{D6B1B074-62B9-42BA-9086-6AA346C978C8}"/>
    <cellStyle name="Normal 4 5 2 2 2 2" xfId="3401" xr:uid="{F5C40356-BF70-4E88-B13F-DB62FA58BE4E}"/>
    <cellStyle name="Normal 4 5 2 2 2 3" xfId="4493" xr:uid="{7347F130-4595-4DBA-BD2F-9794527BF61E}"/>
    <cellStyle name="Normal 4 5 2 2 3" xfId="3402" xr:uid="{5E1E253D-2277-4290-B214-C7052E89F93C}"/>
    <cellStyle name="Normal 4 5 2 2 3 2" xfId="4689" xr:uid="{5E29287E-C928-4B6C-A8DF-56BE44E7BFE3}"/>
    <cellStyle name="Normal 4 5 2 2 4" xfId="3400" xr:uid="{E383A56D-F907-47CF-B0CA-684810ED379C}"/>
    <cellStyle name="Normal 4 5 2 2 5" xfId="2683" xr:uid="{5E067239-88B0-4EBB-9148-700CA8AA76AC}"/>
    <cellStyle name="Normal 4 5 2 2 6" xfId="2412" xr:uid="{28486F2E-0BF1-414D-9521-BE6994C709D6}"/>
    <cellStyle name="Normal 4 5 2 2 7" xfId="4072" xr:uid="{2372BCE7-BA9E-4E8D-8908-81C2159F115A}"/>
    <cellStyle name="Normal 4 5 2 3" xfId="1274" xr:uid="{59D08BB0-2218-438A-9CAA-1A7F6C6297FC}"/>
    <cellStyle name="Normal 4 5 2 3 2" xfId="3403" xr:uid="{61CE9588-2094-48F0-B409-D4ACCE583ACA}"/>
    <cellStyle name="Normal 4 5 2 3 3" xfId="2832" xr:uid="{85BD7A66-7350-45C1-82BE-928A687FA375}"/>
    <cellStyle name="Normal 4 5 2 3 4" xfId="4347" xr:uid="{0239DEF2-C174-4088-B13D-B73B74527CBA}"/>
    <cellStyle name="Normal 4 5 2 4" xfId="3404" xr:uid="{56759B5C-AD6F-4419-93E4-D050DE7B28AA}"/>
    <cellStyle name="Normal 4 5 2 4 2" xfId="4690" xr:uid="{E5D86B18-90D5-43C4-AE4F-71C084249670}"/>
    <cellStyle name="Normal 4 5 2 5" xfId="2981" xr:uid="{219DAA28-B542-4FBC-AC63-271289A2E332}"/>
    <cellStyle name="Normal 4 5 2 6" xfId="2581" xr:uid="{6BB095A1-F777-4E2E-8D6C-7723C3E4AEF4}"/>
    <cellStyle name="Normal 4 5 2 7" xfId="2275" xr:uid="{8B9D16E3-F7E4-48C6-A537-7B499C5D245B}"/>
    <cellStyle name="Normal 4 5 2 8" xfId="4142" xr:uid="{06857261-CD8C-4031-9608-04089D37B3C1}"/>
    <cellStyle name="Normal 4 5 3" xfId="1275" xr:uid="{5BB23B42-FF2E-4A16-8161-5DF93452E594}"/>
    <cellStyle name="Normal 4 5 3 2" xfId="2834" xr:uid="{834FC5BC-D935-413A-8415-022C6CE09C3F}"/>
    <cellStyle name="Normal 4 5 3 2 2" xfId="3406" xr:uid="{DA2EEB16-9528-444F-B127-C82DA30FC4B2}"/>
    <cellStyle name="Normal 4 5 3 2 3" xfId="4494" xr:uid="{DB89FA5F-AF68-4B55-BA98-E1BB0231BCC5}"/>
    <cellStyle name="Normal 4 5 3 3" xfId="3407" xr:uid="{8E0AE7CC-6383-4A8C-9459-1778203871F7}"/>
    <cellStyle name="Normal 4 5 3 3 2" xfId="4691" xr:uid="{413EE689-DD4F-48D2-A9B1-FA2CD6B48EA3}"/>
    <cellStyle name="Normal 4 5 3 4" xfId="3405" xr:uid="{FF7C2E0C-1C8A-4DBC-BE73-47A89C3036D5}"/>
    <cellStyle name="Normal 4 5 3 5" xfId="2624" xr:uid="{742D44B6-9B82-48E8-A052-361FE858E7BB}"/>
    <cellStyle name="Normal 4 5 3 6" xfId="2411" xr:uid="{B4CDADA1-DBE5-40F3-B9D4-8B6B5EAF784A}"/>
    <cellStyle name="Normal 4 5 3 7" xfId="4063" xr:uid="{FAF9B1EE-EE97-4459-96C4-6907C16F6F6A}"/>
    <cellStyle name="Normal 4 5 4" xfId="1276" xr:uid="{FEC9A7AE-5B50-43F4-9C05-9F655B59AB52}"/>
    <cellStyle name="Normal 4 5 4 2" xfId="3408" xr:uid="{032DE1C7-4ADB-4CD0-B174-FC5D2CF61734}"/>
    <cellStyle name="Normal 4 5 4 3" xfId="2831" xr:uid="{27E237F1-52F1-436B-86D5-3F17BC976B50}"/>
    <cellStyle name="Normal 4 5 4 4" xfId="4346" xr:uid="{59F7B45A-35E7-4AC1-8581-86EDB0274932}"/>
    <cellStyle name="Normal 4 5 5" xfId="1277" xr:uid="{364884EA-B934-4EBC-B317-D6AC7D466821}"/>
    <cellStyle name="Normal 4 5 5 2" xfId="4692" xr:uid="{AB4CB58F-AB6D-4AE7-A961-5423AEAD2374}"/>
    <cellStyle name="Normal 4 5 6" xfId="2980" xr:uid="{D85555BD-9721-4825-A6F2-E08E0D345D47}"/>
    <cellStyle name="Normal 4 5 7" xfId="2521" xr:uid="{0BAAF6A4-C6AA-4CAC-9C10-94DE07B29B08}"/>
    <cellStyle name="Normal 4 5 8" xfId="2215" xr:uid="{6C592C40-8CC1-4FDE-B153-F6E5AE71550C}"/>
    <cellStyle name="Normal 4 5 9" xfId="4141" xr:uid="{9109DD9F-EE63-4AD7-9B85-1A51AD04B032}"/>
    <cellStyle name="Normal 4 6" xfId="507" xr:uid="{00000000-0005-0000-0000-0000FB010000}"/>
    <cellStyle name="Normal 4 6 2" xfId="1278" xr:uid="{5508D21F-61DE-4FDC-B744-3515DA0B082D}"/>
    <cellStyle name="Normal 4 6 2 2" xfId="1279" xr:uid="{F9ACEB07-6D53-4AF6-8C0B-C3E35A058E04}"/>
    <cellStyle name="Normal 4 6 2 2 2" xfId="2837" xr:uid="{936E6F79-686E-4963-AFD7-7942B58DB5FF}"/>
    <cellStyle name="Normal 4 6 2 2 2 2" xfId="3411" xr:uid="{E0D5F4DF-2D7B-45DE-9457-74BEB24786E2}"/>
    <cellStyle name="Normal 4 6 2 2 2 3" xfId="4496" xr:uid="{067C4B35-37AF-4AE7-B025-89548A07FE84}"/>
    <cellStyle name="Normal 4 6 2 2 3" xfId="3412" xr:uid="{533715B1-A962-4092-9BC3-8D5975850B8D}"/>
    <cellStyle name="Normal 4 6 2 2 3 2" xfId="4693" xr:uid="{47CDC180-B3E3-4F45-B038-2B81C95F1612}"/>
    <cellStyle name="Normal 4 6 2 2 4" xfId="3410" xr:uid="{A807AB34-0190-4A39-8422-BA89221F378C}"/>
    <cellStyle name="Normal 4 6 2 2 5" xfId="4388" xr:uid="{8A504FF2-FDED-4666-AA50-51C96B84BFD7}"/>
    <cellStyle name="Normal 4 6 2 3" xfId="2836" xr:uid="{866969C2-9969-42DD-9063-6900D4E07E8B}"/>
    <cellStyle name="Normal 4 6 2 3 2" xfId="3413" xr:uid="{160F6350-17A4-436D-A6AF-5D78993DAE7C}"/>
    <cellStyle name="Normal 4 6 2 3 3" xfId="4495" xr:uid="{7AA3B0E1-E0AC-4E5A-A025-A3CB32DE7D80}"/>
    <cellStyle name="Normal 4 6 2 4" xfId="3414" xr:uid="{7D605A99-CDB3-459E-A6D8-A0E97F3C78A4}"/>
    <cellStyle name="Normal 4 6 2 4 2" xfId="4694" xr:uid="{0BF9BBCC-4FE0-4DCB-80FD-D3A20EACEFE5}"/>
    <cellStyle name="Normal 4 6 2 5" xfId="3409" xr:uid="{E8973385-FBED-44DB-B482-3EAC7D5CCB8A}"/>
    <cellStyle name="Normal 4 6 2 6" xfId="2587" xr:uid="{02BC695C-00B4-4E74-847C-BD059EE1F84D}"/>
    <cellStyle name="Normal 4 6 2 7" xfId="2281" xr:uid="{4A6227EE-D1F8-4092-8D79-003767442DA5}"/>
    <cellStyle name="Normal 4 6 2 8" xfId="3943" xr:uid="{0C5EF2B1-F8B1-4EBC-A3AA-159FDE651A49}"/>
    <cellStyle name="Normal 4 6 3" xfId="1280" xr:uid="{69DBD942-99A4-483B-88B0-949EB4651EB6}"/>
    <cellStyle name="Normal 4 6 3 2" xfId="2838" xr:uid="{9F185DD8-50A5-425F-96CF-A1E96F4465BD}"/>
    <cellStyle name="Normal 4 6 3 2 2" xfId="3416" xr:uid="{44A81DA5-21BD-4BAE-8FE3-B55EA490742E}"/>
    <cellStyle name="Normal 4 6 3 2 3" xfId="4497" xr:uid="{80F3D5EA-F159-4BAA-9345-5450AAF00AF5}"/>
    <cellStyle name="Normal 4 6 3 3" xfId="3417" xr:uid="{3B91A1F8-9DD7-40B0-A6D1-B3E97FAB2903}"/>
    <cellStyle name="Normal 4 6 3 3 2" xfId="4695" xr:uid="{68420F17-F743-4196-B335-86661255FA7F}"/>
    <cellStyle name="Normal 4 6 3 4" xfId="3415" xr:uid="{C31660A6-CF33-4CAD-B59D-B9209908637F}"/>
    <cellStyle name="Normal 4 6 3 5" xfId="2630" xr:uid="{70B4AB2D-4D97-4F6C-A56E-87A2E81350EF}"/>
    <cellStyle name="Normal 4 6 3 6" xfId="2413" xr:uid="{B9B400D1-25B0-4AE6-B57F-5B1FF6E83C2F}"/>
    <cellStyle name="Normal 4 6 3 7" xfId="4073" xr:uid="{116B2FFD-7A22-4880-94CD-73B762DCB56C}"/>
    <cellStyle name="Normal 4 6 4" xfId="1281" xr:uid="{4816560C-FAFF-4E99-9431-A7FAC29968D0}"/>
    <cellStyle name="Normal 4 6 4 2" xfId="3418" xr:uid="{7579C54E-8318-4493-8613-616E8E60B149}"/>
    <cellStyle name="Normal 4 6 4 3" xfId="2835" xr:uid="{AFF6A227-2E90-41AB-AA62-1A848AC66238}"/>
    <cellStyle name="Normal 4 6 4 4" xfId="4348" xr:uid="{FCC969EB-40FC-447A-AF13-7800B38E5C81}"/>
    <cellStyle name="Normal 4 6 5" xfId="3419" xr:uid="{4AD9DB60-2A77-4B15-8EE8-9EE445EF3BCB}"/>
    <cellStyle name="Normal 4 6 5 2" xfId="4696" xr:uid="{5FE23F12-B7BA-4C2F-BE19-7F1F72A290E5}"/>
    <cellStyle name="Normal 4 6 6" xfId="2982" xr:uid="{9EC4D49D-7D6C-4417-ACFC-E6CC0FEA034C}"/>
    <cellStyle name="Normal 4 6 7" xfId="2527" xr:uid="{C10B8124-1E2B-46F4-8C43-DD06367B17FE}"/>
    <cellStyle name="Normal 4 6 8" xfId="2221" xr:uid="{828D3F92-A7A8-4304-ACF2-65FFD2F74197}"/>
    <cellStyle name="Normal 4 6 9" xfId="4143" xr:uid="{DF395076-5A00-4D8A-845B-0E9C48D87338}"/>
    <cellStyle name="Normal 4 7" xfId="508" xr:uid="{00000000-0005-0000-0000-0000FC010000}"/>
    <cellStyle name="Normal 4 7 2" xfId="1282" xr:uid="{22D57E6F-8D14-4125-8EB9-0489FFD94FEB}"/>
    <cellStyle name="Normal 4 7 2 2" xfId="1283" xr:uid="{85530063-984F-41AD-A224-2E4CCBAFD0A1}"/>
    <cellStyle name="Normal 4 7 2 2 2" xfId="3421" xr:uid="{F96EFD9C-4AFF-4AEE-9711-5D4575838E64}"/>
    <cellStyle name="Normal 4 7 2 2 3" xfId="4499" xr:uid="{1C221597-C897-4062-A3BD-7BEC9A618690}"/>
    <cellStyle name="Normal 4 7 2 3" xfId="3422" xr:uid="{545CDED4-A276-4AC3-9FB3-33C5F025B9C9}"/>
    <cellStyle name="Normal 4 7 2 3 2" xfId="4697" xr:uid="{BB872E69-565A-4D41-AFFF-D6BEF0E5D582}"/>
    <cellStyle name="Normal 4 7 2 4" xfId="3420" xr:uid="{100AF069-49C0-44E5-B173-E3C7070BD5DE}"/>
    <cellStyle name="Normal 4 7 2 5" xfId="2561" xr:uid="{8BBE0550-51BE-4C97-AF04-C06A15C7BFE7}"/>
    <cellStyle name="Normal 4 7 2 6" xfId="2414" xr:uid="{0B3A15D7-7E71-4D94-8D64-2892909812F3}"/>
    <cellStyle name="Normal 4 7 2 7" xfId="4088" xr:uid="{7F9CD692-06A9-434F-A02E-A740DF09CC4C}"/>
    <cellStyle name="Normal 4 7 3" xfId="1284" xr:uid="{F2FDFA9C-BDB5-4C08-8686-438AB06F147B}"/>
    <cellStyle name="Normal 4 7 3 2" xfId="2839" xr:uid="{ED8DB9D1-0C06-46C4-B5EE-64513728DFC2}"/>
    <cellStyle name="Normal 4 7 3 2 2" xfId="3424" xr:uid="{247332DC-413C-49AF-A04C-A2EABCF216E5}"/>
    <cellStyle name="Normal 4 7 3 2 3" xfId="4500" xr:uid="{7C999ECB-81B6-4D8B-B419-2BA4C58819C6}"/>
    <cellStyle name="Normal 4 7 3 3" xfId="3425" xr:uid="{7B536B53-335F-40A3-9E45-EB0300BF214B}"/>
    <cellStyle name="Normal 4 7 3 3 2" xfId="4698" xr:uid="{354279E6-4074-4FA9-A6BD-E8B2380808D7}"/>
    <cellStyle name="Normal 4 7 3 4" xfId="3423" xr:uid="{45BC0398-9B13-44FB-BE3E-5C41E229874A}"/>
    <cellStyle name="Normal 4 7 3 5" xfId="2664" xr:uid="{399811B2-B8F2-49E9-B36F-43E46F7932B4}"/>
    <cellStyle name="Normal 4 7 3 6" xfId="4349" xr:uid="{EEF18D40-180C-4F71-8B42-47C349777751}"/>
    <cellStyle name="Normal 4 7 4" xfId="1285" xr:uid="{06EC1783-8A99-4FBF-8B48-7A5FFF0309BC}"/>
    <cellStyle name="Normal 4 7 4 2" xfId="3426" xr:uid="{33F14525-4DF4-466D-9740-F2613184DA4A}"/>
    <cellStyle name="Normal 4 7 4 3" xfId="4498" xr:uid="{D8BD2734-DC82-4B7F-8116-2B9F4324E1F1}"/>
    <cellStyle name="Normal 4 7 5" xfId="3427" xr:uid="{C0E736C4-45AA-4607-B802-907B13446FF6}"/>
    <cellStyle name="Normal 4 7 5 2" xfId="4699" xr:uid="{71D27A8D-C0B4-44DF-B9ED-2DE78668DA97}"/>
    <cellStyle name="Normal 4 7 6" xfId="2983" xr:uid="{DE0A15E7-A521-4419-A89C-40B7FF1EADE6}"/>
    <cellStyle name="Normal 4 7 7" xfId="2501" xr:uid="{1408525A-4352-4F81-A21E-D77498B2ADCA}"/>
    <cellStyle name="Normal 4 7 8" xfId="2255" xr:uid="{5CB25434-1178-4F3D-93E1-CF560B45A62E}"/>
    <cellStyle name="Normal 4 7 9" xfId="4144" xr:uid="{6FCD9705-9D42-4FB4-9574-9477BF23FB5E}"/>
    <cellStyle name="Normal 4 8" xfId="509" xr:uid="{00000000-0005-0000-0000-0000FD010000}"/>
    <cellStyle name="Normal 4 8 2" xfId="1286" xr:uid="{54BFC397-DDAB-49A5-BA3C-D624B85E589A}"/>
    <cellStyle name="Normal 4 8 2 2" xfId="1287" xr:uid="{73842638-05E6-4336-A396-C121EDFBC485}"/>
    <cellStyle name="Normal 4 8 2 2 2" xfId="3429" xr:uid="{F21645BD-4F7C-4916-9D6B-D1DAA1E3E0EE}"/>
    <cellStyle name="Normal 4 8 2 2 3" xfId="4501" xr:uid="{EF85D341-F1D9-4B20-B5AB-0EEE0EE1F9CC}"/>
    <cellStyle name="Normal 4 8 2 3" xfId="3430" xr:uid="{C2382683-12BF-4C5A-9A56-D8E1AA190115}"/>
    <cellStyle name="Normal 4 8 2 3 2" xfId="4700" xr:uid="{2762C66D-ABE3-4463-841C-FD8D014AB6E9}"/>
    <cellStyle name="Normal 4 8 2 4" xfId="3428" xr:uid="{900CA0D5-9AA1-4735-913E-12DD78EDC02E}"/>
    <cellStyle name="Normal 4 8 2 5" xfId="2647" xr:uid="{037DABB2-DB43-4745-9006-02FA4A0DF75A}"/>
    <cellStyle name="Normal 4 8 2 6" xfId="2415" xr:uid="{8CB60678-D0AC-42D5-9B3F-16576621F3A9}"/>
    <cellStyle name="Normal 4 8 2 7" xfId="4089" xr:uid="{293539EB-4C9C-4DBF-8049-B2E2B0CED81F}"/>
    <cellStyle name="Normal 4 8 3" xfId="1288" xr:uid="{E5387EF7-DCAB-43A3-B30F-4AF8E7FCCAC8}"/>
    <cellStyle name="Normal 4 8 3 2" xfId="3431" xr:uid="{1EC75FA3-9FEB-4BF2-A993-609BEB538784}"/>
    <cellStyle name="Normal 4 8 3 3" xfId="2840" xr:uid="{E042D096-EB01-413F-9C50-E14FB5612833}"/>
    <cellStyle name="Normal 4 8 3 4" xfId="4350" xr:uid="{C586158A-2884-4B75-BEFD-A0EFB6CD3DBB}"/>
    <cellStyle name="Normal 4 8 4" xfId="1289" xr:uid="{9B2AE2C5-ACB7-417C-B5DF-7041CFAB7689}"/>
    <cellStyle name="Normal 4 8 4 2" xfId="4701" xr:uid="{6946F472-99F6-4099-A52A-3CB288BFC771}"/>
    <cellStyle name="Normal 4 8 5" xfId="2984" xr:uid="{BD8240F3-E101-481F-AB42-A09E54ABC393}"/>
    <cellStyle name="Normal 4 8 6" xfId="2484" xr:uid="{292997E2-59FD-4D88-9D43-4EC387407600}"/>
    <cellStyle name="Normal 4 8 7" xfId="2238" xr:uid="{9FDD2843-F4BC-4CD4-9393-9E6DF8AFF112}"/>
    <cellStyle name="Normal 4 8 8" xfId="4145" xr:uid="{82B4DCCE-9314-40E6-928D-9D5527F89F0C}"/>
    <cellStyle name="Normal 4 9" xfId="510" xr:uid="{00000000-0005-0000-0000-0000FE010000}"/>
    <cellStyle name="Normal 4 9 2" xfId="1290" xr:uid="{E5BCECE3-5A28-4E4D-A7F1-0081242CD159}"/>
    <cellStyle name="Normal 4 9 2 2" xfId="1291" xr:uid="{B0B50298-A9C4-415C-BB14-240BB339AFBF}"/>
    <cellStyle name="Normal 4 9 2 2 2" xfId="3433" xr:uid="{8CC7F4D3-E2A2-4794-AC41-A5DE18AFC571}"/>
    <cellStyle name="Normal 4 9 2 2 3" xfId="4502" xr:uid="{61C89203-A6B7-4823-8278-AAD306D26A78}"/>
    <cellStyle name="Normal 4 9 2 3" xfId="3434" xr:uid="{30F7D9FC-1B48-4F5D-998D-F4F66A2F1DEA}"/>
    <cellStyle name="Normal 4 9 2 3 2" xfId="4702" xr:uid="{4DD0FF9D-0928-4252-8725-A5D32EB0851D}"/>
    <cellStyle name="Normal 4 9 2 4" xfId="3432" xr:uid="{D2DDB98F-946C-4DF3-89CF-21C16748D0EC}"/>
    <cellStyle name="Normal 4 9 2 5" xfId="2695" xr:uid="{6993CD0B-195F-4A80-AF9C-E2EF8CDE71DA}"/>
    <cellStyle name="Normal 4 9 2 6" xfId="2416" xr:uid="{E8C7BC8A-73B2-4718-91E7-4C4839A40ABC}"/>
    <cellStyle name="Normal 4 9 2 7" xfId="4102" xr:uid="{065D63BA-74AC-48CA-A8FC-7B57FAC745D1}"/>
    <cellStyle name="Normal 4 9 3" xfId="1292" xr:uid="{63E15FBA-14F3-4321-A87E-A2C5F867004F}"/>
    <cellStyle name="Normal 4 9 3 2" xfId="3435" xr:uid="{325C0B2C-5C0B-49A3-895A-602C85A99AB3}"/>
    <cellStyle name="Normal 4 9 3 3" xfId="2841" xr:uid="{7FF70AF2-D31D-4EB9-B691-401443D07FAF}"/>
    <cellStyle name="Normal 4 9 3 4" xfId="4351" xr:uid="{F0726332-B4AC-4185-94C3-CACFAEFDCD8F}"/>
    <cellStyle name="Normal 4 9 4" xfId="1293" xr:uid="{319E4977-F8DD-4C54-B2C9-888F052B2063}"/>
    <cellStyle name="Normal 4 9 4 2" xfId="4703" xr:uid="{4698DA6C-D730-4CDA-85DD-83426D084C4C}"/>
    <cellStyle name="Normal 4 9 5" xfId="2985" xr:uid="{4BADD523-8CA7-431D-A353-BABA3ED208CC}"/>
    <cellStyle name="Normal 4 9 6" xfId="2544" xr:uid="{41863410-E258-4AE7-BA56-41680E9E2145}"/>
    <cellStyle name="Normal 4 9 7" xfId="2300" xr:uid="{AAA93A5F-C06E-4F91-94B3-E4230138F5BA}"/>
    <cellStyle name="Normal 4 9 8" xfId="4146" xr:uid="{FF11AF55-A064-4147-8F96-83E544015393}"/>
    <cellStyle name="Normal 5" xfId="511" xr:uid="{00000000-0005-0000-0000-0000FF010000}"/>
    <cellStyle name="Normal 5 2" xfId="512" xr:uid="{00000000-0005-0000-0000-000000020000}"/>
    <cellStyle name="Normal 5 2 2" xfId="513" xr:uid="{00000000-0005-0000-0000-000001020000}"/>
    <cellStyle name="Normal 5 2 2 2" xfId="514" xr:uid="{00000000-0005-0000-0000-000002020000}"/>
    <cellStyle name="Normal 5 2 2 3" xfId="515" xr:uid="{00000000-0005-0000-0000-000003020000}"/>
    <cellStyle name="Normal 5 2 2 3 2" xfId="516" xr:uid="{00000000-0005-0000-0000-000004020000}"/>
    <cellStyle name="Normal 5 2 2 3 3" xfId="517" xr:uid="{00000000-0005-0000-0000-000005020000}"/>
    <cellStyle name="Normal 5 2 2 3 3 2" xfId="518" xr:uid="{00000000-0005-0000-0000-000006020000}"/>
    <cellStyle name="Normal 5 2 2 3 3 2 2" xfId="519" xr:uid="{00000000-0005-0000-0000-000007020000}"/>
    <cellStyle name="Normal 5 2 2 3 3 2 3" xfId="520" xr:uid="{00000000-0005-0000-0000-000008020000}"/>
    <cellStyle name="Normal 5 2 2 3 3 2 3 2" xfId="521" xr:uid="{00000000-0005-0000-0000-000009020000}"/>
    <cellStyle name="Normal 5 2 2 3 3 2 3 2 2" xfId="1294" xr:uid="{DC538868-FA85-426F-BF58-CB76EB02B682}"/>
    <cellStyle name="Normal 5 2 2 3 3 2 3 2 3" xfId="1295" xr:uid="{DB5252DA-9FE1-47B1-80BA-A1484BF02B7E}"/>
    <cellStyle name="Normal 5 2 2 3 3 2 3 2 3 2" xfId="2038" xr:uid="{BD5A7D9F-D0B0-4B6A-976D-3103D66DEC1B}"/>
    <cellStyle name="Normal 5 2 2 3 3 2 3 2 3 3" xfId="3756" xr:uid="{41E24ED5-DA02-46DA-B65F-659B41E392D4}"/>
    <cellStyle name="Normal 5 2 2 3 3 2 3 2 3 3 2" xfId="3811" xr:uid="{6AF7F6CE-43AB-4F0E-927B-3D0ED54D9D05}"/>
    <cellStyle name="Normal 5 2 2 3 3 2 3 3" xfId="1296" xr:uid="{34518ADF-B1C4-40C0-8D9A-69690AB7C2F0}"/>
    <cellStyle name="Normal 5 2 2 3 3 2 3 4" xfId="2987" xr:uid="{46E7F837-7D46-4CC3-9D1A-24D839F652C2}"/>
    <cellStyle name="Normal 5 2 2 3 3 2 3 5" xfId="2140" xr:uid="{60AB24D3-42A7-46D8-9707-65DDAEA79615}"/>
    <cellStyle name="Normal 5 2 2 3 3 2 3 5 2" xfId="4793" xr:uid="{7639A3D1-9837-4E63-8178-1A7846354DCF}"/>
    <cellStyle name="Normal 5 2 2 3 3 2 3 6" xfId="4148" xr:uid="{ABCEAA19-F6A9-46A4-B357-2EEDB48D71D3}"/>
    <cellStyle name="Normal 5 2 2 3 3 2 3 6 2" xfId="3815" xr:uid="{741C2A8C-BE67-4303-8168-82B72422732F}"/>
    <cellStyle name="Normal 5 2 2 3 3 2 3 7" xfId="4874" xr:uid="{915941FF-747B-465F-BC84-8DAF216995FF}"/>
    <cellStyle name="Normal 5 2 2 3 3 2 4" xfId="522" xr:uid="{00000000-0005-0000-0000-00000A020000}"/>
    <cellStyle name="Normal 5 2 2 3 3 2 4 2" xfId="2986" xr:uid="{C415D8F3-7E22-4FBA-9712-A95D07AF608D}"/>
    <cellStyle name="Normal 5 2 2 3 3 2 4 3" xfId="1297" xr:uid="{42B478BF-A311-49FE-BE71-1B5D6B86DB5A}"/>
    <cellStyle name="Normal 5 2 2 3 3 2 4 4" xfId="4875" xr:uid="{2BFDF8BC-6F0E-4F90-A30E-41EC94269BD7}"/>
    <cellStyle name="Normal 5 2 2 3 3 2 5" xfId="2139" xr:uid="{10EC2764-9850-4D86-B329-6716438A19C5}"/>
    <cellStyle name="Normal 5 2 2 3 3 2 5 2" xfId="4812" xr:uid="{C88EE64E-95B7-40C9-B326-92BDC76FB605}"/>
    <cellStyle name="Normal 5 2 2 3 3 2 6" xfId="4147" xr:uid="{F318E320-36AD-46F4-8D26-5A8C4402CD50}"/>
    <cellStyle name="Normal 5 2 2 3 3 2 6 2" xfId="4852" xr:uid="{262C3E98-E165-496B-868D-541B09EABAD0}"/>
    <cellStyle name="Normal 5 2 2 3 3 3" xfId="523" xr:uid="{00000000-0005-0000-0000-00000B020000}"/>
    <cellStyle name="Normal 5 2 2 3 3 4" xfId="524" xr:uid="{00000000-0005-0000-0000-00000C020000}"/>
    <cellStyle name="Normal 5 2 2 3 3 4 2" xfId="525" xr:uid="{00000000-0005-0000-0000-00000D020000}"/>
    <cellStyle name="Normal 5 2 2 3 3 4 2 2" xfId="526" xr:uid="{00000000-0005-0000-0000-00000E020000}"/>
    <cellStyle name="Normal 5 2 2 3 3 4 2 2 2" xfId="1298" xr:uid="{A030DFB3-01A5-42FC-BE71-991C7AF94E34}"/>
    <cellStyle name="Normal 5 2 2 3 3 4 2 2 2 2" xfId="2039" xr:uid="{B1FDBB3F-62F9-4421-9C6D-912D419B3FED}"/>
    <cellStyle name="Normal 5 2 2 3 3 4 2 2 2 3" xfId="3757" xr:uid="{1AAE13A8-5304-49C2-A374-BF6CF2839BFF}"/>
    <cellStyle name="Normal 5 2 2 3 3 4 2 2 2 3 2" xfId="4853" xr:uid="{C9C83C2F-B9FF-4C08-84BB-C7F2A7B0AFA5}"/>
    <cellStyle name="Normal 5 2 2 3 3 4 2 2 3" xfId="2040" xr:uid="{9155064A-E5E0-449D-97A4-40F5EACD649C}"/>
    <cellStyle name="Normal 5 2 2 3 3 4 2 3" xfId="527" xr:uid="{00000000-0005-0000-0000-00000F020000}"/>
    <cellStyle name="Normal 5 2 2 3 3 4 2 3 2" xfId="1300" xr:uid="{31324CE1-7107-4566-9E48-7E771130C707}"/>
    <cellStyle name="Normal 5 2 2 3 3 4 2 3 3" xfId="1301" xr:uid="{81871DC5-7824-4840-9570-C6FDA0AC3DB5}"/>
    <cellStyle name="Normal 5 2 2 3 3 4 2 3 4" xfId="2142" xr:uid="{6A81D741-AD97-4404-8B8F-FA1EE4B07C83}"/>
    <cellStyle name="Normal 5 2 2 3 3 4 2 3 4 2" xfId="3828" xr:uid="{B2011C52-A25A-487A-8191-2A75C3096198}"/>
    <cellStyle name="Normal 5 2 2 3 3 4 2 3 5" xfId="1299" xr:uid="{86BC1A43-55F0-439A-B274-B28A38099BCE}"/>
    <cellStyle name="Normal 5 2 2 3 3 4 2 3 6" xfId="4877" xr:uid="{D11F5FB9-5050-45E9-B88D-F5A0DECA6740}"/>
    <cellStyle name="Normal 5 2 2 3 3 4 3" xfId="1302" xr:uid="{B78B5BB2-B024-4C18-9EE8-B75915D74C0A}"/>
    <cellStyle name="Normal 5 2 2 3 3 4 4" xfId="2988" xr:uid="{51F42A51-8B7E-411A-8417-7ED56AAFDD13}"/>
    <cellStyle name="Normal 5 2 2 3 3 4 5" xfId="2141" xr:uid="{155554CF-1C4A-43CD-A2FA-5A627B796974}"/>
    <cellStyle name="Normal 5 2 2 3 3 4 5 2" xfId="3938" xr:uid="{753B0470-45A5-4DD9-9EAD-8AF4EA51CBFA}"/>
    <cellStyle name="Normal 5 2 2 3 3 4 6" xfId="4149" xr:uid="{25970AEC-55E3-41D3-B6DD-7474A8FC1F47}"/>
    <cellStyle name="Normal 5 2 2 3 3 4 6 2" xfId="3814" xr:uid="{F60854D7-5BF7-46F4-A179-913CDA06C247}"/>
    <cellStyle name="Normal 5 2 2 3 3 4 7" xfId="4876" xr:uid="{F804EF27-7CC6-4349-B00A-2BC51BDE65BD}"/>
    <cellStyle name="Normal 5 2 2 3 3 5" xfId="1303" xr:uid="{1A0C2C9C-46A8-49D9-B4EC-A3A83814A311}"/>
    <cellStyle name="Normal 5 2 2 3 3 5 2" xfId="1304" xr:uid="{529C4171-A815-4B6C-A6BB-B3CA8C256322}"/>
    <cellStyle name="Normal 5 2 2 3 3 5 3" xfId="3758" xr:uid="{3F6620C8-7DA8-4610-A85B-3010317356F2}"/>
    <cellStyle name="Normal 5 2 2 3 3 5 3 2" xfId="3914" xr:uid="{4A05C21C-B354-4B19-B913-5DE3D9A3B270}"/>
    <cellStyle name="Normal 5 2 2 3 4" xfId="528" xr:uid="{00000000-0005-0000-0000-000010020000}"/>
    <cellStyle name="Normal 5 2 2 3 4 2" xfId="529" xr:uid="{00000000-0005-0000-0000-000011020000}"/>
    <cellStyle name="Normal 5 2 2 3 4 3" xfId="530" xr:uid="{00000000-0005-0000-0000-000012020000}"/>
    <cellStyle name="Normal 5 2 2 3 4 3 2" xfId="531" xr:uid="{00000000-0005-0000-0000-000013020000}"/>
    <cellStyle name="Normal 5 2 2 3 4 3 2 2" xfId="1305" xr:uid="{DC107B6E-B082-483C-B398-87E09CDF7DE4}"/>
    <cellStyle name="Normal 5 2 2 3 4 3 2 3" xfId="1306" xr:uid="{D39886D3-AC9C-42AF-85F9-4CB275290239}"/>
    <cellStyle name="Normal 5 2 2 3 4 3 2 3 2" xfId="2041" xr:uid="{F17C4550-C6D6-4146-9D89-35DCB63D6686}"/>
    <cellStyle name="Normal 5 2 2 3 4 3 2 3 3" xfId="3759" xr:uid="{0440CF25-E209-44DF-852C-23F0DC1DFEC6}"/>
    <cellStyle name="Normal 5 2 2 3 4 3 2 3 3 2" xfId="3898" xr:uid="{7348D0BC-6C6A-4BA8-8916-4DCFDA111A66}"/>
    <cellStyle name="Normal 5 2 2 3 4 3 3" xfId="1307" xr:uid="{02D7CF05-7F25-4185-9283-DD9D07E890B5}"/>
    <cellStyle name="Normal 5 2 2 3 4 3 4" xfId="2989" xr:uid="{9CC525E5-EDEA-4592-A0FB-E13149B8E5B9}"/>
    <cellStyle name="Normal 5 2 2 3 4 3 5" xfId="2144" xr:uid="{4A7E0B80-9A1B-4884-904D-AF34B7D684ED}"/>
    <cellStyle name="Normal 5 2 2 3 4 3 5 2" xfId="4200" xr:uid="{61BC6539-CCD7-4030-A3B7-3533CCA022F0}"/>
    <cellStyle name="Normal 5 2 2 3 4 3 6" xfId="4151" xr:uid="{EE985EFA-6BC6-48F9-8FE4-5782B4BB3AC5}"/>
    <cellStyle name="Normal 5 2 2 3 4 3 6 2" xfId="4842" xr:uid="{4187D0A1-658D-4705-95F5-62438DC8F4BB}"/>
    <cellStyle name="Normal 5 2 2 3 4 3 7" xfId="4878" xr:uid="{5B51DA66-A7B5-4AEC-8755-EDD04D16BEAC}"/>
    <cellStyle name="Normal 5 2 2 3 4 4" xfId="532" xr:uid="{00000000-0005-0000-0000-000014020000}"/>
    <cellStyle name="Normal 5 2 2 3 4 4 2" xfId="2042" xr:uid="{7404CD1F-32BA-40EB-A43C-C12D46CC2A64}"/>
    <cellStyle name="Normal 5 2 2 3 4 4 3" xfId="3760" xr:uid="{26F76910-52EC-41AF-8581-E41D74017B82}"/>
    <cellStyle name="Normal 5 2 2 3 4 4 3 2" xfId="3826" xr:uid="{FA7B7051-7CB3-4037-8F05-17B33A0D785F}"/>
    <cellStyle name="Normal 5 2 2 3 4 4 4" xfId="1308" xr:uid="{6F3B24D8-EB2C-49D7-A7D1-0E05BF5D9385}"/>
    <cellStyle name="Normal 5 2 2 3 4 4 5" xfId="4879" xr:uid="{FD248E46-0219-4F8E-8919-87F6685BCE32}"/>
    <cellStyle name="Normal 5 2 2 3 4 5" xfId="2143" xr:uid="{5768D40A-4CBB-415F-86CA-78E4859EAC23}"/>
    <cellStyle name="Normal 5 2 2 3 4 5 2" xfId="4806" xr:uid="{459BA918-516E-4FC4-B90E-02F100B16136}"/>
    <cellStyle name="Normal 5 2 2 3 4 6" xfId="4150" xr:uid="{DE4054A9-F2DE-4701-8AD7-725A3C971FAF}"/>
    <cellStyle name="Normal 5 2 2 3 4 6 2" xfId="3841" xr:uid="{7696E0D7-521C-4FE0-ACFE-EEEA7194A4A3}"/>
    <cellStyle name="Normal 5 2 2 3 5" xfId="533" xr:uid="{00000000-0005-0000-0000-000015020000}"/>
    <cellStyle name="Normal 5 2 2 3 5 2" xfId="3864" xr:uid="{7D8E95ED-27C7-4570-A93A-E72FBF4F8435}"/>
    <cellStyle name="Normal 5 2 2 3 5 3" xfId="4880" xr:uid="{0172B0FB-4AAA-4683-90DD-B9B444A3DE97}"/>
    <cellStyle name="Normal 5 2 2 4" xfId="534" xr:uid="{00000000-0005-0000-0000-000016020000}"/>
    <cellStyle name="Normal 5 2 2 4 2" xfId="535" xr:uid="{00000000-0005-0000-0000-000017020000}"/>
    <cellStyle name="Normal 5 2 2 4 3" xfId="536" xr:uid="{00000000-0005-0000-0000-000018020000}"/>
    <cellStyle name="Normal 5 2 2 4 3 2" xfId="537" xr:uid="{00000000-0005-0000-0000-000019020000}"/>
    <cellStyle name="Normal 5 2 2 4 3 2 2" xfId="1309" xr:uid="{D4BA4C00-2903-4E04-8147-A079CC7EE7AB}"/>
    <cellStyle name="Normal 5 2 2 4 3 2 3" xfId="1310" xr:uid="{F08D91F3-EBE5-4A1A-B53A-1922431C9708}"/>
    <cellStyle name="Normal 5 2 2 4 3 2 3 2" xfId="2043" xr:uid="{2C0974AF-30B5-450B-AA61-B3F00850CE21}"/>
    <cellStyle name="Normal 5 2 2 4 3 2 3 3" xfId="3761" xr:uid="{731E8354-ED21-4D2B-9CC0-C72D1A9E2B8B}"/>
    <cellStyle name="Normal 5 2 2 4 3 2 3 3 2" xfId="3856" xr:uid="{4D8643CF-601A-47A3-BC33-D68D3ECD88D9}"/>
    <cellStyle name="Normal 5 2 2 4 3 3" xfId="1311" xr:uid="{628C63FE-DAD3-4EDD-B175-28D3BAECDED3}"/>
    <cellStyle name="Normal 5 2 2 4 3 4" xfId="2990" xr:uid="{B8B7EDD4-4699-4D28-A3D0-076059C4BB0B}"/>
    <cellStyle name="Normal 5 2 2 4 3 5" xfId="2146" xr:uid="{621BD78B-4AE1-41F6-9CC1-732D1DB6F0AF}"/>
    <cellStyle name="Normal 5 2 2 4 3 5 2" xfId="4777" xr:uid="{5FF44A31-AE5F-4FE0-BA07-525F1AC579A3}"/>
    <cellStyle name="Normal 5 2 2 4 3 6" xfId="4153" xr:uid="{74C40E1E-1326-4F13-9A2C-F1D8244ADA35}"/>
    <cellStyle name="Normal 5 2 2 4 3 6 2" xfId="3833" xr:uid="{87517701-A9FC-40DD-B69C-97EFC492E431}"/>
    <cellStyle name="Normal 5 2 2 4 3 7" xfId="4881" xr:uid="{02D1AD78-5D7C-4456-A579-4FF9E1160C26}"/>
    <cellStyle name="Normal 5 2 2 4 4" xfId="538" xr:uid="{00000000-0005-0000-0000-00001A020000}"/>
    <cellStyle name="Normal 5 2 2 4 4 2" xfId="1313" xr:uid="{A9B4DEC1-4A9D-4E91-9075-FB41C877F808}"/>
    <cellStyle name="Normal 5 2 2 4 4 3" xfId="3762" xr:uid="{50A5BA9E-E495-438A-AA80-6FFE83943EF6}"/>
    <cellStyle name="Normal 5 2 2 4 4 3 2" xfId="3861" xr:uid="{5C5CCAEE-44DB-4304-AB07-8E409CD1920C}"/>
    <cellStyle name="Normal 5 2 2 4 4 4" xfId="1312" xr:uid="{7A85EC47-1E84-4894-9DC7-6E9D17C6E151}"/>
    <cellStyle name="Normal 5 2 2 4 4 5" xfId="4882" xr:uid="{657869C5-2E51-4AE4-AB23-E063487E3F53}"/>
    <cellStyle name="Normal 5 2 2 4 5" xfId="2145" xr:uid="{5C78BDFC-D40C-40A2-96BC-4CD9BEEA1D61}"/>
    <cellStyle name="Normal 5 2 2 4 5 2" xfId="4826" xr:uid="{5235910B-E3FA-40F1-BF85-D77368E008E8}"/>
    <cellStyle name="Normal 5 2 2 4 6" xfId="4152" xr:uid="{3E5209BF-C822-49EC-82ED-F751E921FBF9}"/>
    <cellStyle name="Normal 5 2 2 4 6 2" xfId="3897" xr:uid="{008F369D-6719-4B63-B2BA-06C533378A22}"/>
    <cellStyle name="Normal 5 2 2 5" xfId="539" xr:uid="{00000000-0005-0000-0000-00001B020000}"/>
    <cellStyle name="Normal 5 2 2 5 2" xfId="4883" xr:uid="{1A735D1D-A917-4E18-B635-25827BA902A0}"/>
    <cellStyle name="Normal 5 2 3" xfId="540" xr:uid="{00000000-0005-0000-0000-00001C020000}"/>
    <cellStyle name="Normal 5 2 3 2" xfId="541" xr:uid="{00000000-0005-0000-0000-00001D020000}"/>
    <cellStyle name="Normal 5 2 3 3" xfId="1314" xr:uid="{DC8AA856-C514-412D-8C8A-6E7BB24CF6AB}"/>
    <cellStyle name="Normal 5 2 3 4" xfId="1315" xr:uid="{42570D28-07A0-482E-8AEE-084BFE6907F4}"/>
    <cellStyle name="Normal 5 2 4" xfId="542" xr:uid="{00000000-0005-0000-0000-00001E020000}"/>
    <cellStyle name="Normal 5 2 4 2" xfId="543" xr:uid="{00000000-0005-0000-0000-00001F020000}"/>
    <cellStyle name="Normal 5 2 4 3" xfId="544" xr:uid="{00000000-0005-0000-0000-000020020000}"/>
    <cellStyle name="Normal 5 2 4 3 2" xfId="545" xr:uid="{00000000-0005-0000-0000-000021020000}"/>
    <cellStyle name="Normal 5 2 4 3 2 2" xfId="546" xr:uid="{00000000-0005-0000-0000-000022020000}"/>
    <cellStyle name="Normal 5 2 4 3 2 3" xfId="547" xr:uid="{00000000-0005-0000-0000-000023020000}"/>
    <cellStyle name="Normal 5 2 4 3 2 3 2" xfId="548" xr:uid="{00000000-0005-0000-0000-000024020000}"/>
    <cellStyle name="Normal 5 2 4 3 2 3 2 2" xfId="1316" xr:uid="{1954347D-21AF-4336-86A0-B8F261B65CCD}"/>
    <cellStyle name="Normal 5 2 4 3 2 3 2 3" xfId="1317" xr:uid="{63A96FBB-3B47-4098-8B2F-E621BCDFA84D}"/>
    <cellStyle name="Normal 5 2 4 3 2 3 2 3 2" xfId="2044" xr:uid="{56FE745E-485F-4B74-BAE2-C7B259C27B61}"/>
    <cellStyle name="Normal 5 2 4 3 2 3 2 3 3" xfId="3763" xr:uid="{481B0B74-9048-430F-9940-691E408FAF69}"/>
    <cellStyle name="Normal 5 2 4 3 2 3 2 3 3 2" xfId="3873" xr:uid="{F99AB7C3-0671-430C-84D2-8DF7494F980E}"/>
    <cellStyle name="Normal 5 2 4 3 2 3 3" xfId="1318" xr:uid="{C587D99F-4506-4A3B-9885-DFB007D16AA2}"/>
    <cellStyle name="Normal 5 2 4 3 2 3 4" xfId="2992" xr:uid="{E5C6DFE6-B549-4075-9BCA-FF35AA4572AD}"/>
    <cellStyle name="Normal 5 2 4 3 2 3 5" xfId="2148" xr:uid="{A7AE7AFC-1EFC-4BB4-93EB-82CE2994DF6D}"/>
    <cellStyle name="Normal 5 2 4 3 2 3 5 2" xfId="4776" xr:uid="{090A1795-3243-41F6-802D-EA227ED34454}"/>
    <cellStyle name="Normal 5 2 4 3 2 3 6" xfId="4155" xr:uid="{3C69FC41-2366-4DFC-AC06-EA7DC7F03B0C}"/>
    <cellStyle name="Normal 5 2 4 3 2 3 6 2" xfId="3813" xr:uid="{FF820E81-E9D5-443A-8EEA-8086FD69007B}"/>
    <cellStyle name="Normal 5 2 4 3 2 3 7" xfId="4884" xr:uid="{764BFC98-13B5-4565-A908-2FCEC9C312D7}"/>
    <cellStyle name="Normal 5 2 4 3 2 4" xfId="549" xr:uid="{00000000-0005-0000-0000-000025020000}"/>
    <cellStyle name="Normal 5 2 4 3 2 4 2" xfId="2991" xr:uid="{89F2C413-6D4E-4E50-B77E-A400F1A04031}"/>
    <cellStyle name="Normal 5 2 4 3 2 4 3" xfId="1319" xr:uid="{64B3F551-3303-4443-A2B1-267EA535E240}"/>
    <cellStyle name="Normal 5 2 4 3 2 4 4" xfId="4885" xr:uid="{579C74C5-82CA-420E-A1B2-1190C7FE3DBE}"/>
    <cellStyle name="Normal 5 2 4 3 2 5" xfId="2147" xr:uid="{4847368C-B7F1-4FED-AC82-7AF8F1ED29EB}"/>
    <cellStyle name="Normal 5 2 4 3 2 5 2" xfId="4781" xr:uid="{8C600DC9-E1C2-4671-827A-88CE6BA97DFB}"/>
    <cellStyle name="Normal 5 2 4 3 2 6" xfId="4154" xr:uid="{62D24010-DA8D-44EC-AFFB-EC06B8E3BCEC}"/>
    <cellStyle name="Normal 5 2 4 3 2 6 2" xfId="4846" xr:uid="{4B76220D-5E6D-4452-BE32-AC192CF3854D}"/>
    <cellStyle name="Normal 5 2 4 3 3" xfId="550" xr:uid="{00000000-0005-0000-0000-000026020000}"/>
    <cellStyle name="Normal 5 2 4 3 4" xfId="551" xr:uid="{00000000-0005-0000-0000-000027020000}"/>
    <cellStyle name="Normal 5 2 4 3 4 2" xfId="552" xr:uid="{00000000-0005-0000-0000-000028020000}"/>
    <cellStyle name="Normal 5 2 4 3 4 2 2" xfId="553" xr:uid="{00000000-0005-0000-0000-000029020000}"/>
    <cellStyle name="Normal 5 2 4 3 4 2 2 2" xfId="1320" xr:uid="{7A32D84B-0BA5-4278-AEA1-5C36F182C985}"/>
    <cellStyle name="Normal 5 2 4 3 4 2 2 2 2" xfId="2045" xr:uid="{FA3433EF-FAA4-4554-920C-4909506423A3}"/>
    <cellStyle name="Normal 5 2 4 3 4 2 2 2 3" xfId="3764" xr:uid="{34C4A919-79F4-400C-8D56-CD08C3EE0BF4}"/>
    <cellStyle name="Normal 5 2 4 3 4 2 2 2 3 2" xfId="3819" xr:uid="{BD64748F-E5D3-4913-8AC4-44FDF7C8F7DC}"/>
    <cellStyle name="Normal 5 2 4 3 4 2 2 3" xfId="2046" xr:uid="{07E9876E-8072-4C0E-BC71-F7C13BD9408C}"/>
    <cellStyle name="Normal 5 2 4 3 4 2 3" xfId="554" xr:uid="{00000000-0005-0000-0000-00002A020000}"/>
    <cellStyle name="Normal 5 2 4 3 4 2 3 2" xfId="1322" xr:uid="{E1B3C4C3-A320-4F1E-BA62-FEF4A3EDEE05}"/>
    <cellStyle name="Normal 5 2 4 3 4 2 3 3" xfId="1323" xr:uid="{3890D164-1216-460D-A2A7-F1FA171BFFD2}"/>
    <cellStyle name="Normal 5 2 4 3 4 2 3 4" xfId="2150" xr:uid="{D0359792-8355-4DB8-B472-83AD2EC42BD4}"/>
    <cellStyle name="Normal 5 2 4 3 4 2 3 4 2" xfId="3891" xr:uid="{B7117953-24B7-4440-B18B-5F453C0D3CD4}"/>
    <cellStyle name="Normal 5 2 4 3 4 2 3 5" xfId="1321" xr:uid="{3F46DA07-FEE1-45EB-A36B-37160261CF68}"/>
    <cellStyle name="Normal 5 2 4 3 4 2 3 6" xfId="4887" xr:uid="{B4C1B370-0016-4064-8F94-C75B0D25CA3D}"/>
    <cellStyle name="Normal 5 2 4 3 4 3" xfId="1324" xr:uid="{1719E1D9-9D9B-4A1D-9FF8-D88FF8592EE7}"/>
    <cellStyle name="Normal 5 2 4 3 4 4" xfId="2993" xr:uid="{42B85C47-0220-49F5-8A01-CB6DC8EBD0C9}"/>
    <cellStyle name="Normal 5 2 4 3 4 5" xfId="2149" xr:uid="{0FD44281-DAB6-4010-BEF6-CB41978ED7E3}"/>
    <cellStyle name="Normal 5 2 4 3 4 5 2" xfId="4787" xr:uid="{01844632-A90E-4B9D-A679-2F0B1EE9B00B}"/>
    <cellStyle name="Normal 5 2 4 3 4 6" xfId="4156" xr:uid="{E8DE6728-6DC9-4C64-AB16-6D27B4E6C3D1}"/>
    <cellStyle name="Normal 5 2 4 3 4 6 2" xfId="4859" xr:uid="{5E94A9FC-6AA9-4DF5-9DB6-094505F89967}"/>
    <cellStyle name="Normal 5 2 4 3 4 7" xfId="4886" xr:uid="{C625814C-F462-4027-8842-1363E0F91778}"/>
    <cellStyle name="Normal 5 2 4 3 5" xfId="1325" xr:uid="{26CB63F3-B38B-464E-9493-45BA73CDC925}"/>
    <cellStyle name="Normal 5 2 4 3 5 2" xfId="1326" xr:uid="{EA6CF407-ECC1-4929-B276-7A75720D1724}"/>
    <cellStyle name="Normal 5 2 4 3 5 3" xfId="3765" xr:uid="{A02FF2F7-E25E-4A20-AB72-34A7CFC95B76}"/>
    <cellStyle name="Normal 5 2 4 3 5 3 2" xfId="3889" xr:uid="{F02F2425-6197-46B3-8522-4F5C0E44750A}"/>
    <cellStyle name="Normal 5 2 4 4" xfId="555" xr:uid="{00000000-0005-0000-0000-00002B020000}"/>
    <cellStyle name="Normal 5 2 4 4 2" xfId="556" xr:uid="{00000000-0005-0000-0000-00002C020000}"/>
    <cellStyle name="Normal 5 2 4 4 3" xfId="557" xr:uid="{00000000-0005-0000-0000-00002D020000}"/>
    <cellStyle name="Normal 5 2 4 4 3 2" xfId="558" xr:uid="{00000000-0005-0000-0000-00002E020000}"/>
    <cellStyle name="Normal 5 2 4 4 3 2 2" xfId="1327" xr:uid="{FC175C91-6457-4265-B679-F0361ACD007C}"/>
    <cellStyle name="Normal 5 2 4 4 3 2 3" xfId="1328" xr:uid="{4C9982F9-52F9-40B6-93AB-15422F15F108}"/>
    <cellStyle name="Normal 5 2 4 4 3 2 3 2" xfId="2047" xr:uid="{2AD20A20-4AB8-420C-9610-F7683C99265E}"/>
    <cellStyle name="Normal 5 2 4 4 3 2 3 3" xfId="3766" xr:uid="{734679E8-28D7-4839-8E04-0BF9FF25FA1F}"/>
    <cellStyle name="Normal 5 2 4 4 3 2 3 3 2" xfId="3839" xr:uid="{4FBF3902-01B0-49B6-9708-A18774F6AE9F}"/>
    <cellStyle name="Normal 5 2 4 4 3 3" xfId="1329" xr:uid="{E135A0B9-3687-404F-99A4-9F17AE8FAEAF}"/>
    <cellStyle name="Normal 5 2 4 4 3 4" xfId="2994" xr:uid="{B1A0CE03-AAB1-4B6C-B076-EC0D44332858}"/>
    <cellStyle name="Normal 5 2 4 4 3 5" xfId="2152" xr:uid="{4799E997-52A0-4601-848B-15000BAA2AA6}"/>
    <cellStyle name="Normal 5 2 4 4 3 5 2" xfId="3930" xr:uid="{56FE6CEB-8D7D-4C09-A4BB-5E2B9DE48859}"/>
    <cellStyle name="Normal 5 2 4 4 3 6" xfId="4158" xr:uid="{311F3DA8-36B1-46B2-AD96-0ECDA1A12A53}"/>
    <cellStyle name="Normal 5 2 4 4 3 6 2" xfId="3829" xr:uid="{7FE99AFD-88EC-4752-8E67-304AC8789292}"/>
    <cellStyle name="Normal 5 2 4 4 3 7" xfId="4888" xr:uid="{330E15A3-B21F-461C-B4D4-2E82E8565F21}"/>
    <cellStyle name="Normal 5 2 4 4 4" xfId="559" xr:uid="{00000000-0005-0000-0000-00002F020000}"/>
    <cellStyle name="Normal 5 2 4 4 4 2" xfId="1331" xr:uid="{E3F33C8B-C49A-4B8F-A454-83864B8DBBBA}"/>
    <cellStyle name="Normal 5 2 4 4 4 3" xfId="3767" xr:uid="{AFE19A29-9887-4E5D-BF4C-11F90B5A0833}"/>
    <cellStyle name="Normal 5 2 4 4 4 3 2" xfId="3824" xr:uid="{789D3ECE-92E2-45BB-9CA1-CB8FF7D3A78C}"/>
    <cellStyle name="Normal 5 2 4 4 4 4" xfId="1330" xr:uid="{B5842D14-3258-40BB-97A6-2DF9E97A203B}"/>
    <cellStyle name="Normal 5 2 4 4 4 5" xfId="4889" xr:uid="{7893B376-815B-4990-940B-4F264F22B0F4}"/>
    <cellStyle name="Normal 5 2 4 4 5" xfId="1332" xr:uid="{7359443A-A252-4EBC-915A-69E740D7BA27}"/>
    <cellStyle name="Normal 5 2 4 4 5 2" xfId="4832" xr:uid="{A5C7E291-3B7D-4AD5-A07D-2BB93ABBE8A8}"/>
    <cellStyle name="Normal 5 2 4 4 5 2 2" xfId="4863" xr:uid="{2FE5BFF4-FCA9-44C9-9453-D4996E308F81}"/>
    <cellStyle name="Normal 5 2 4 4 5 3" xfId="4807" xr:uid="{E7CE2A0E-BC8D-4F2A-9EB4-DCCC7E0317BD}"/>
    <cellStyle name="Normal 5 2 4 4 6" xfId="2151" xr:uid="{64F3CF5E-4B1C-4C30-BE02-C7CF97F0BA0F}"/>
    <cellStyle name="Normal 5 2 4 4 6 2" xfId="3816" xr:uid="{B5F39D6B-2B5A-4322-98C9-F536446354DF}"/>
    <cellStyle name="Normal 5 2 4 4 7" xfId="4157" xr:uid="{9CFC9AD2-2667-437C-9536-7B5F9735C6C9}"/>
    <cellStyle name="Normal 5 2 4 4 7 2" xfId="3906" xr:uid="{D32C8150-CCFF-4810-B7E9-51905E739ECC}"/>
    <cellStyle name="Normal 5 2 4 5" xfId="560" xr:uid="{00000000-0005-0000-0000-000030020000}"/>
    <cellStyle name="Normal 5 2 4 5 2" xfId="1334" xr:uid="{DCAC4C51-24A7-4F23-8D7F-805CA24263CD}"/>
    <cellStyle name="Normal 5 2 4 5 3" xfId="3768" xr:uid="{A6712FE1-48CE-45B7-9334-C1A9CE540EE8}"/>
    <cellStyle name="Normal 5 2 4 5 3 2" xfId="3913" xr:uid="{D45C0890-76C1-476E-AFFC-A891A6B42FA0}"/>
    <cellStyle name="Normal 5 2 4 5 4" xfId="1333" xr:uid="{D315163E-3F88-4CCD-A71D-E834E65D80FF}"/>
    <cellStyle name="Normal 5 2 4 5 5" xfId="4890" xr:uid="{9E01B594-726B-4F0F-B9E3-900D748358DD}"/>
    <cellStyle name="Normal 5 2 4 6" xfId="2110" xr:uid="{A0BB5544-7CAB-4C8D-A9A4-89B89915578F}"/>
    <cellStyle name="Normal 5 2 4 6 2" xfId="3880" xr:uid="{17A53B85-A139-4E24-9092-9BFB32C28D26}"/>
    <cellStyle name="Normal 5 2 5" xfId="561" xr:uid="{00000000-0005-0000-0000-000031020000}"/>
    <cellStyle name="Normal 5 2 6" xfId="562" xr:uid="{00000000-0005-0000-0000-000032020000}"/>
    <cellStyle name="Normal 5 2 6 2" xfId="563" xr:uid="{00000000-0005-0000-0000-000033020000}"/>
    <cellStyle name="Normal 5 2 6 3" xfId="564" xr:uid="{00000000-0005-0000-0000-000034020000}"/>
    <cellStyle name="Normal 5 2 6 3 2" xfId="565" xr:uid="{00000000-0005-0000-0000-000035020000}"/>
    <cellStyle name="Normal 5 2 6 3 2 2" xfId="1335" xr:uid="{93F32C91-F183-4F64-9868-15E76D9C9620}"/>
    <cellStyle name="Normal 5 2 6 3 2 3" xfId="1336" xr:uid="{55D16E69-F9E3-451F-8E0E-3CB45D26E891}"/>
    <cellStyle name="Normal 5 2 6 3 2 3 2" xfId="2048" xr:uid="{B0C81FAF-D1A3-4298-B697-2FFBA1B4D9C4}"/>
    <cellStyle name="Normal 5 2 6 3 2 3 3" xfId="3769" xr:uid="{9E838180-C997-45DC-B5AC-FF48F94BEAE3}"/>
    <cellStyle name="Normal 5 2 6 3 2 3 3 2" xfId="3831" xr:uid="{91FD77B7-9D37-4EEF-9098-EE7F77BE8EB7}"/>
    <cellStyle name="Normal 5 2 6 3 3" xfId="1337" xr:uid="{3A528C5F-7E72-4130-ACD9-40094A84CDDA}"/>
    <cellStyle name="Normal 5 2 6 3 4" xfId="2996" xr:uid="{788CA94C-8B55-4867-8266-0D32C53387A6}"/>
    <cellStyle name="Normal 5 2 6 3 5" xfId="2154" xr:uid="{D08D7829-56D2-4228-8FCC-5A0FAD6924BD}"/>
    <cellStyle name="Normal 5 2 6 3 5 2" xfId="4790" xr:uid="{338035E3-C841-44CB-A3F8-9091A8B008E7}"/>
    <cellStyle name="Normal 5 2 6 3 6" xfId="4160" xr:uid="{153CB6CA-116C-4BF4-A23E-A6C8B9F26A02}"/>
    <cellStyle name="Normal 5 2 6 3 6 2" xfId="3821" xr:uid="{D8FE52B2-0645-46CA-B251-4000B66725EA}"/>
    <cellStyle name="Normal 5 2 6 3 7" xfId="4891" xr:uid="{12C9420E-60E5-4791-AFAE-BB0FE9F23015}"/>
    <cellStyle name="Normal 5 2 6 4" xfId="566" xr:uid="{00000000-0005-0000-0000-000036020000}"/>
    <cellStyle name="Normal 5 2 6 4 2" xfId="2995" xr:uid="{0023DF9B-7264-4E9A-BFD2-8C0323641F89}"/>
    <cellStyle name="Normal 5 2 6 4 3" xfId="4892" xr:uid="{CB4318FA-3E56-4CB6-941E-D1A7BC5B2038}"/>
    <cellStyle name="Normal 5 2 6 5" xfId="2153" xr:uid="{2E585F5F-FB07-479B-9265-96B654747A6F}"/>
    <cellStyle name="Normal 5 2 6 5 2" xfId="4108" xr:uid="{25D444A1-DE10-4F6E-9EBD-6A9BE1AB66C7}"/>
    <cellStyle name="Normal 5 2 6 6" xfId="4159" xr:uid="{DE888F04-6E8A-4B34-9194-C9636F34C5BF}"/>
    <cellStyle name="Normal 5 2 6 6 2" xfId="3887" xr:uid="{2B27D98A-9CD5-4DA8-BE12-91B8DC89D684}"/>
    <cellStyle name="Normal 5 2 7" xfId="567" xr:uid="{00000000-0005-0000-0000-000037020000}"/>
    <cellStyle name="Normal 5 2 7 2" xfId="1339" xr:uid="{27723158-5149-4A02-BD70-AFF4A09F107B}"/>
    <cellStyle name="Normal 5 2 7 3" xfId="1340" xr:uid="{12CA1109-320E-47CC-9311-9A820C579642}"/>
    <cellStyle name="Normal 5 2 7 4" xfId="3770" xr:uid="{DCA29D00-A6DD-40A9-A5F0-CA43CD43C074}"/>
    <cellStyle name="Normal 5 2 7 4 2" xfId="3892" xr:uid="{FB500B78-6FA2-4D48-8D84-381954ADC43D}"/>
    <cellStyle name="Normal 5 2 7 5" xfId="1338" xr:uid="{05FE6C9E-AE4E-45BD-970B-85FC74BD23FE}"/>
    <cellStyle name="Normal 5 2 7 6" xfId="4893" xr:uid="{E86C3665-6026-4E9F-AE31-79212E9F8D78}"/>
    <cellStyle name="Normal 5 3" xfId="568" xr:uid="{00000000-0005-0000-0000-000038020000}"/>
    <cellStyle name="Normal 5 3 2" xfId="569" xr:uid="{00000000-0005-0000-0000-000039020000}"/>
    <cellStyle name="Normal 5 3 3" xfId="570" xr:uid="{00000000-0005-0000-0000-00003A020000}"/>
    <cellStyle name="Normal 5 3 3 2" xfId="571" xr:uid="{00000000-0005-0000-0000-00003B020000}"/>
    <cellStyle name="Normal 5 3 3 2 2" xfId="572" xr:uid="{00000000-0005-0000-0000-00003C020000}"/>
    <cellStyle name="Normal 5 3 3 2 3" xfId="573" xr:uid="{00000000-0005-0000-0000-00003D020000}"/>
    <cellStyle name="Normal 5 3 3 2 3 2" xfId="574" xr:uid="{00000000-0005-0000-0000-00003E020000}"/>
    <cellStyle name="Normal 5 3 3 2 3 2 2" xfId="1341" xr:uid="{BE39137D-E28F-4F88-95B2-65198902ED8D}"/>
    <cellStyle name="Normal 5 3 3 2 3 2 3" xfId="1342" xr:uid="{726C1D15-1D11-4F0C-BC7C-D9890142D75D}"/>
    <cellStyle name="Normal 5 3 3 2 3 2 3 2" xfId="2049" xr:uid="{1DC5C190-D6D6-45C9-BCCB-7AE91F8B21DA}"/>
    <cellStyle name="Normal 5 3 3 2 3 2 3 3" xfId="3771" xr:uid="{BBDE203D-2DF3-45BA-8234-70FA95245209}"/>
    <cellStyle name="Normal 5 3 3 2 3 2 3 3 2" xfId="4838" xr:uid="{8E5DA1A7-7CA1-4333-BA4F-03DF49AF10D3}"/>
    <cellStyle name="Normal 5 3 3 2 3 3" xfId="1343" xr:uid="{E5301F9D-616C-4F02-B876-03F0BE157736}"/>
    <cellStyle name="Normal 5 3 3 2 3 4" xfId="2997" xr:uid="{896142F8-CF1D-4B20-AC95-AB3354F69705}"/>
    <cellStyle name="Normal 5 3 3 2 3 5" xfId="2156" xr:uid="{6ED61C20-6A08-48ED-9E84-02AC0AB29118}"/>
    <cellStyle name="Normal 5 3 3 2 3 5 2" xfId="4814" xr:uid="{84A4E84C-3E0C-476C-A4F5-26FB502E07BD}"/>
    <cellStyle name="Normal 5 3 3 2 3 6" xfId="4162" xr:uid="{F6C280F5-9B0E-4801-96F9-C3992749756A}"/>
    <cellStyle name="Normal 5 3 3 2 3 6 2" xfId="3865" xr:uid="{1B05266D-3F23-402E-BC0E-B924BA74EBB7}"/>
    <cellStyle name="Normal 5 3 3 2 3 7" xfId="4894" xr:uid="{6BDDD079-EF2A-4773-A945-7CCD5E898A6A}"/>
    <cellStyle name="Normal 5 3 3 2 4" xfId="575" xr:uid="{00000000-0005-0000-0000-00003F020000}"/>
    <cellStyle name="Normal 5 3 3 2 4 2" xfId="1345" xr:uid="{396ABA79-0DE1-4580-B5EB-A6697C393E3F}"/>
    <cellStyle name="Normal 5 3 3 2 4 3" xfId="1346" xr:uid="{6B4971D9-6548-4552-82E0-ED4A3AD3E244}"/>
    <cellStyle name="Normal 5 3 3 2 4 4" xfId="3772" xr:uid="{6326C3D4-5B0E-4CE7-8C41-29B9B473E46D}"/>
    <cellStyle name="Normal 5 3 3 2 4 4 2" xfId="4862" xr:uid="{36EAC069-1891-4653-A05D-7A70F5D53918}"/>
    <cellStyle name="Normal 5 3 3 2 4 5" xfId="1344" xr:uid="{A3B61F21-C309-4BEF-B195-DBF7CC68CF80}"/>
    <cellStyle name="Normal 5 3 3 2 4 6" xfId="4895" xr:uid="{9A3DF708-CE08-464E-9DCF-484D9EBC1EFC}"/>
    <cellStyle name="Normal 5 3 3 2 5" xfId="2155" xr:uid="{1FA7E8DF-5E48-4E22-8AD0-F0ADA211AC6E}"/>
    <cellStyle name="Normal 5 3 3 2 5 2" xfId="4789" xr:uid="{8ED8F74A-8707-45E1-8586-CCD395D8E07B}"/>
    <cellStyle name="Normal 5 3 3 2 6" xfId="4161" xr:uid="{8BF876A6-88FE-4BD3-B22C-17A8E743DF96}"/>
    <cellStyle name="Normal 5 3 3 2 6 2" xfId="3872" xr:uid="{94D040CF-A7FB-4FAE-AD51-67F31BE4BA4E}"/>
    <cellStyle name="Normal 5 3 3 3" xfId="576" xr:uid="{00000000-0005-0000-0000-000040020000}"/>
    <cellStyle name="Normal 5 3 3 3 2" xfId="1347" xr:uid="{04179067-A5E3-47C8-96C8-18F7804D03D9}"/>
    <cellStyle name="Normal 5 3 3 3 3" xfId="3773" xr:uid="{6CC5ED2C-E190-4FA3-B031-264F42CCD87F}"/>
    <cellStyle name="Normal 5 3 3 3 3 2" xfId="3838" xr:uid="{05BD5667-C5F9-49E0-8D9A-31510361C1DF}"/>
    <cellStyle name="Normal 5 3 3 4" xfId="577" xr:uid="{00000000-0005-0000-0000-000041020000}"/>
    <cellStyle name="Normal 5 3 3 4 2" xfId="578" xr:uid="{00000000-0005-0000-0000-000042020000}"/>
    <cellStyle name="Normal 5 3 3 4 2 2" xfId="579" xr:uid="{00000000-0005-0000-0000-000043020000}"/>
    <cellStyle name="Normal 5 3 3 4 2 2 2" xfId="1348" xr:uid="{541EAFA9-9E83-4C21-BAEA-11A19AAAC75E}"/>
    <cellStyle name="Normal 5 3 3 4 2 2 2 2" xfId="2050" xr:uid="{D1692FE5-01E2-49CE-9EAC-C7CEB27A1C12}"/>
    <cellStyle name="Normal 5 3 3 4 2 2 2 3" xfId="3774" xr:uid="{45FDA3BD-0AAF-43B1-A9AD-35512C9EE683}"/>
    <cellStyle name="Normal 5 3 3 4 2 2 2 3 2" xfId="3837" xr:uid="{896FCF1B-E9D9-47AB-92D8-7DC950B7F510}"/>
    <cellStyle name="Normal 5 3 3 4 2 2 3" xfId="2051" xr:uid="{8517FA80-974D-4695-BC48-F97721E6955F}"/>
    <cellStyle name="Normal 5 3 3 4 2 3" xfId="580" xr:uid="{00000000-0005-0000-0000-000044020000}"/>
    <cellStyle name="Normal 5 3 3 4 2 3 2" xfId="1350" xr:uid="{FD3BA5C8-EB15-4D40-9C56-AACA925D8131}"/>
    <cellStyle name="Normal 5 3 3 4 2 3 3" xfId="1351" xr:uid="{76E5CB3A-05CB-408F-B19C-337F88D33694}"/>
    <cellStyle name="Normal 5 3 3 4 2 3 4" xfId="2158" xr:uid="{C81161B8-25E3-4400-A0D8-2150730401AA}"/>
    <cellStyle name="Normal 5 3 3 4 2 3 4 2" xfId="3836" xr:uid="{F3AA964F-1511-4EB8-8F1E-806A82B87290}"/>
    <cellStyle name="Normal 5 3 3 4 2 3 5" xfId="1349" xr:uid="{539B4B39-79F8-48EA-8D5D-8CD744503BAB}"/>
    <cellStyle name="Normal 5 3 3 4 2 3 6" xfId="4897" xr:uid="{659AB4AF-57A4-4E5B-AB6F-5A2284B8A753}"/>
    <cellStyle name="Normal 5 3 3 4 3" xfId="1352" xr:uid="{BF31B1C1-5762-4A4D-A3F1-FC7032BCB7C2}"/>
    <cellStyle name="Normal 5 3 3 4 4" xfId="2998" xr:uid="{EA42F6D7-9A8F-468D-A789-57F21B8EC493}"/>
    <cellStyle name="Normal 5 3 3 4 5" xfId="2157" xr:uid="{A28A0250-C355-43C0-B66A-B4E47D3E5CF5}"/>
    <cellStyle name="Normal 5 3 3 4 5 2" xfId="4817" xr:uid="{DF1EFAA5-D683-4170-BA55-83FA418310E2}"/>
    <cellStyle name="Normal 5 3 3 4 6" xfId="4163" xr:uid="{E234960F-7709-4E6E-A39A-3E2582B7FC88}"/>
    <cellStyle name="Normal 5 3 3 4 6 2" xfId="3902" xr:uid="{88A10C3C-8328-494F-822D-FA7DACD7A6EB}"/>
    <cellStyle name="Normal 5 3 3 4 7" xfId="4896" xr:uid="{E1F85DCB-825A-453E-8B83-189D2BE8C232}"/>
    <cellStyle name="Normal 5 3 3 5" xfId="1353" xr:uid="{1F6FC630-BD02-4907-BDDD-40D448D3350F}"/>
    <cellStyle name="Normal 5 3 3 5 2" xfId="1354" xr:uid="{BD2D2BC6-B08A-4FBF-AE3E-CDB7B6F849AA}"/>
    <cellStyle name="Normal 5 3 3 5 3" xfId="3775" xr:uid="{B9FE197B-F872-4790-B1CC-41E76E864590}"/>
    <cellStyle name="Normal 5 3 3 5 3 2" xfId="4845" xr:uid="{30370246-9552-427F-91E6-A656032683C6}"/>
    <cellStyle name="Normal 5 3 3 6" xfId="1355" xr:uid="{D5753B2C-4F90-44D9-8460-2F536BF11558}"/>
    <cellStyle name="Normal 5 3 3 6 2" xfId="2052" xr:uid="{126BD277-D097-4C9E-9239-137B5553EC96}"/>
    <cellStyle name="Normal 5 3 3 6 3" xfId="3776" xr:uid="{555F2300-FE90-44EA-A79F-9B1E642D394E}"/>
    <cellStyle name="Normal 5 3 3 6 3 2" xfId="3852" xr:uid="{0ABFB213-36A2-407C-82C4-4562D19B8381}"/>
    <cellStyle name="Normal 5 3 4" xfId="581" xr:uid="{00000000-0005-0000-0000-000045020000}"/>
    <cellStyle name="Normal 5 3 4 2" xfId="582" xr:uid="{00000000-0005-0000-0000-000046020000}"/>
    <cellStyle name="Normal 5 3 4 3" xfId="583" xr:uid="{00000000-0005-0000-0000-000047020000}"/>
    <cellStyle name="Normal 5 3 4 3 2" xfId="584" xr:uid="{00000000-0005-0000-0000-000048020000}"/>
    <cellStyle name="Normal 5 3 4 3 2 2" xfId="1356" xr:uid="{0BA7760E-C723-4E7A-A15E-C3D836236ECD}"/>
    <cellStyle name="Normal 5 3 4 3 2 3" xfId="1357" xr:uid="{2827EA5A-4AE3-4DB3-97BF-85600E75AA3E}"/>
    <cellStyle name="Normal 5 3 4 3 2 3 2" xfId="2053" xr:uid="{C3CD498A-123D-4C48-85A5-375F31C0D781}"/>
    <cellStyle name="Normal 5 3 4 3 2 3 3" xfId="3777" xr:uid="{3D2EABDD-5BE6-4410-81A6-9AEB536159C2}"/>
    <cellStyle name="Normal 5 3 4 3 2 3 3 2" xfId="3878" xr:uid="{10D602A5-E032-472F-8C4A-7954715A31B4}"/>
    <cellStyle name="Normal 5 3 4 3 3" xfId="1358" xr:uid="{55382144-B155-42E1-A5A5-3C5FD6E4156E}"/>
    <cellStyle name="Normal 5 3 4 3 4" xfId="2999" xr:uid="{B3D5D421-07D8-4ED8-809B-C8C2DE74736D}"/>
    <cellStyle name="Normal 5 3 4 3 5" xfId="2160" xr:uid="{F0D30B38-15FF-49A1-A776-981ED5E79AD9}"/>
    <cellStyle name="Normal 5 3 4 3 5 2" xfId="3965" xr:uid="{2EF76423-81B0-4D26-8D74-D99D8E524023}"/>
    <cellStyle name="Normal 5 3 4 3 6" xfId="4165" xr:uid="{EDCB3F79-AC11-4495-906F-A7ADD826D7C6}"/>
    <cellStyle name="Normal 5 3 4 3 6 2" xfId="3817" xr:uid="{5293B02F-0824-40CB-998F-9BB4068321EC}"/>
    <cellStyle name="Normal 5 3 4 3 7" xfId="4898" xr:uid="{DD0E85F3-48BC-40CD-BEA1-6BD62C415517}"/>
    <cellStyle name="Normal 5 3 4 4" xfId="585" xr:uid="{00000000-0005-0000-0000-000049020000}"/>
    <cellStyle name="Normal 5 3 4 4 2" xfId="2054" xr:uid="{DCC697D5-9D0D-4F76-A312-DB3DBF68587C}"/>
    <cellStyle name="Normal 5 3 4 4 3" xfId="3778" xr:uid="{1CE7938A-4F9E-4FE9-A240-02333A945CE7}"/>
    <cellStyle name="Normal 5 3 4 4 3 2" xfId="4851" xr:uid="{D2A5262A-ED3D-46C2-A85D-9ABD364DD6F1}"/>
    <cellStyle name="Normal 5 3 4 4 4" xfId="1359" xr:uid="{449223C1-5C54-4603-A0A1-1DE4BF534D57}"/>
    <cellStyle name="Normal 5 3 4 4 5" xfId="4899" xr:uid="{CEE2BE88-59AD-493A-9581-E4D5D326D109}"/>
    <cellStyle name="Normal 5 3 4 5" xfId="2159" xr:uid="{13F555C5-FD5E-44E8-A613-E3CC46AB1CD1}"/>
    <cellStyle name="Normal 5 3 4 5 2" xfId="4799" xr:uid="{D620F47F-E5AF-49FC-8CE2-C33D0C5CB015}"/>
    <cellStyle name="Normal 5 3 4 6" xfId="4164" xr:uid="{F01AC8DB-28A9-47BE-8236-49CBC4478BB6}"/>
    <cellStyle name="Normal 5 3 4 6 2" xfId="3808" xr:uid="{5DE31026-7B0E-4029-840C-8B27186E3D87}"/>
    <cellStyle name="Normal 5 3 5" xfId="586" xr:uid="{00000000-0005-0000-0000-00004A020000}"/>
    <cellStyle name="Normal 5 3 5 2" xfId="3843" xr:uid="{3A4AEE80-7B84-45E0-9108-B521BE5694EB}"/>
    <cellStyle name="Normal 5 3 5 3" xfId="4900" xr:uid="{5F16140E-0999-4E1A-A263-F5979F41B0B3}"/>
    <cellStyle name="Normal 5 4" xfId="587" xr:uid="{00000000-0005-0000-0000-00004B020000}"/>
    <cellStyle name="Normal 5 4 2" xfId="588" xr:uid="{00000000-0005-0000-0000-00004C020000}"/>
    <cellStyle name="Normal 5 4 3" xfId="589" xr:uid="{00000000-0005-0000-0000-00004D020000}"/>
    <cellStyle name="Normal 5 4 3 2" xfId="1360" xr:uid="{DEA74AAC-93A0-4E42-B1DD-7C2211211345}"/>
    <cellStyle name="Normal 5 4 3 3" xfId="3779" xr:uid="{DD3D37BA-E8C4-4C05-A317-D0EDBA8F1CEE}"/>
    <cellStyle name="Normal 5 4 3 3 2" xfId="3854" xr:uid="{47821085-17D0-4AC9-B137-11A29A496673}"/>
    <cellStyle name="Normal 5 5" xfId="590" xr:uid="{00000000-0005-0000-0000-00004E020000}"/>
    <cellStyle name="Normal 5 5 10" xfId="591" xr:uid="{00000000-0005-0000-0000-00004F020000}"/>
    <cellStyle name="Normal 5 5 10 2" xfId="592" xr:uid="{00000000-0005-0000-0000-000050020000}"/>
    <cellStyle name="Normal 5 5 10 2 2" xfId="1361" xr:uid="{C2C6F55D-5D77-4C4B-A6E3-3D2FEA285B34}"/>
    <cellStyle name="Normal 5 5 10 2 3" xfId="1362" xr:uid="{8D02D5F8-F0AB-4E28-B27D-D05D4717B330}"/>
    <cellStyle name="Normal 5 5 10 2 3 2" xfId="2055" xr:uid="{425AA54F-BD00-44C2-BBBB-C16D24A1880C}"/>
    <cellStyle name="Normal 5 5 10 2 3 3" xfId="3780" xr:uid="{12D0DACF-CCE5-48CD-8B9C-514666D55999}"/>
    <cellStyle name="Normal 5 5 10 2 3 3 2" xfId="3888" xr:uid="{8E9E79F3-0562-48EB-9C29-AFFC7FFD2918}"/>
    <cellStyle name="Normal 5 5 10 3" xfId="1363" xr:uid="{CF938855-006A-436C-B2BD-665C4E4CA5D6}"/>
    <cellStyle name="Normal 5 5 10 4" xfId="3000" xr:uid="{FA5CF05B-B6C6-426A-BD43-C6CD074060C5}"/>
    <cellStyle name="Normal 5 5 10 5" xfId="2162" xr:uid="{3C80523F-9C92-474A-A606-16923E08BD59}"/>
    <cellStyle name="Normal 5 5 10 5 2" xfId="3937" xr:uid="{76C24581-E3A4-4D1C-BAD0-E62374E1B38A}"/>
    <cellStyle name="Normal 5 5 10 6" xfId="4167" xr:uid="{BF972248-E95D-48B9-80B3-85E6BEBEA128}"/>
    <cellStyle name="Normal 5 5 10 6 2" xfId="4843" xr:uid="{F5270427-BADC-4132-AB8A-23556C487AC6}"/>
    <cellStyle name="Normal 5 5 10 7" xfId="4901" xr:uid="{C77618B4-CF2D-49F3-9262-0CDF971F7405}"/>
    <cellStyle name="Normal 5 5 11" xfId="593" xr:uid="{00000000-0005-0000-0000-000051020000}"/>
    <cellStyle name="Normal 5 5 11 2" xfId="2460" xr:uid="{AC2EE062-6925-414A-AD16-6A019F4171B6}"/>
    <cellStyle name="Normal 5 5 11 2 2" xfId="3001" xr:uid="{00B2DFF3-2780-4329-9D34-CB986E23FC51}"/>
    <cellStyle name="Normal 5 5 11 3" xfId="2842" xr:uid="{2A006738-E5C6-411F-BFC6-6CDB8EDA7271}"/>
    <cellStyle name="Normal 5 5 11 4" xfId="2417" xr:uid="{F2FDB794-7EBB-4BC5-8F05-CB6D45C99FFA}"/>
    <cellStyle name="Normal 5 5 11 5" xfId="4168" xr:uid="{6C59115B-4338-4C1F-923D-F2675DD525E6}"/>
    <cellStyle name="Normal 5 5 12" xfId="594" xr:uid="{00000000-0005-0000-0000-000052020000}"/>
    <cellStyle name="Normal 5 5 12 10" xfId="4902" xr:uid="{486E2EAC-A897-4A2C-B40B-F1228E22612A}"/>
    <cellStyle name="Normal 5 5 12 2" xfId="1365" xr:uid="{DAADFD03-E5CD-4C34-A9CF-3EF098A449F3}"/>
    <cellStyle name="Normal 5 5 12 3" xfId="1366" xr:uid="{B1075B0E-19DE-492D-9FAB-1F8C88A35C46}"/>
    <cellStyle name="Normal 5 5 12 3 2" xfId="1367" xr:uid="{B4BA8FB3-985F-4999-A6DE-96ED949C59F7}"/>
    <cellStyle name="Normal 5 5 12 3 3" xfId="3920" xr:uid="{4F415FE9-B221-415B-AB0E-A6D987F2E28F}"/>
    <cellStyle name="Normal 5 5 12 3 3 2" xfId="4844" xr:uid="{358C7658-A8E0-4C25-9E64-4675E660B12B}"/>
    <cellStyle name="Normal 5 5 12 4" xfId="1368" xr:uid="{0FC97DE9-D92A-4BD5-A75B-71FA02E7331F}"/>
    <cellStyle name="Normal 5 5 12 4 2" xfId="2056" xr:uid="{EB8EDE74-E431-4B52-B77F-C560B36DACAD}"/>
    <cellStyle name="Normal 5 5 12 4 3" xfId="3781" xr:uid="{A7BB6D29-D958-42DA-B9EF-2777488803FB}"/>
    <cellStyle name="Normal 5 5 12 4 3 2" xfId="3851" xr:uid="{E62F3F3D-44E5-43A7-8526-AF5B535E9B44}"/>
    <cellStyle name="Normal 5 5 12 5" xfId="1369" xr:uid="{3FD172C9-1664-4761-932D-F32AF7ACDC50}"/>
    <cellStyle name="Normal 5 5 12 6" xfId="2057" xr:uid="{16EC0781-7361-474B-9BB8-B141F77D3DBC}"/>
    <cellStyle name="Normal 5 5 12 7" xfId="2172" xr:uid="{6EA3CE23-F052-464A-AE33-B5DF8D72521B}"/>
    <cellStyle name="Normal 5 5 12 7 2" xfId="4857" xr:uid="{27B2DB30-1EF6-46F4-B1E2-B85307511EC0}"/>
    <cellStyle name="Normal 5 5 12 8" xfId="4187" xr:uid="{910B2ED0-A9AB-456B-AE5F-A15CA34F5668}"/>
    <cellStyle name="Normal 5 5 12 8 2" xfId="4855" xr:uid="{3E7A5CD9-AFCB-456D-BE09-40175651054D}"/>
    <cellStyle name="Normal 5 5 12 9" xfId="1364" xr:uid="{0A242D51-5099-4917-A4D3-F5CF573C74BA}"/>
    <cellStyle name="Normal 5 5 13" xfId="1370" xr:uid="{B614B8EC-F6F1-48F2-A428-80FC36C0AD22}"/>
    <cellStyle name="Normal 5 5 13 2" xfId="4704" xr:uid="{854C61CC-4716-4C43-9762-E1AD55700ECE}"/>
    <cellStyle name="Normal 5 5 14" xfId="1371" xr:uid="{2392A09D-D797-4B37-909C-9187016E815D}"/>
    <cellStyle name="Normal 5 5 14 2" xfId="1372" xr:uid="{7E6AC4B7-A11E-41E2-A51F-4A8B78D34B0A}"/>
    <cellStyle name="Normal 5 5 14 3" xfId="3782" xr:uid="{FEB94E80-C1EE-4607-BFE0-E1093B05D4EF}"/>
    <cellStyle name="Normal 5 5 14 3 2" xfId="3846" xr:uid="{4CE6D4EF-E610-4943-B1A4-2F1B5680F014}"/>
    <cellStyle name="Normal 5 5 15" xfId="2478" xr:uid="{11D644D6-7C2D-4B8C-9AE3-D1CD824962E5}"/>
    <cellStyle name="Normal 5 5 16" xfId="2208" xr:uid="{0178A59C-1D38-413B-91FB-AF222AD7E6F3}"/>
    <cellStyle name="Normal 5 5 17" xfId="2161" xr:uid="{51608F60-A017-4601-9C11-59AD1F1BEDE9}"/>
    <cellStyle name="Normal 5 5 17 2" xfId="3830" xr:uid="{601BDED9-7E62-43AB-AF6B-A8391BE28A39}"/>
    <cellStyle name="Normal 5 5 18" xfId="4166" xr:uid="{E1439F45-0CAB-441E-BBE4-F6B301AF6F3A}"/>
    <cellStyle name="Normal 5 5 18 2" xfId="4848" xr:uid="{3499271D-768A-418C-BC9B-56023901692B}"/>
    <cellStyle name="Normal 5 5 2" xfId="595" xr:uid="{00000000-0005-0000-0000-000053020000}"/>
    <cellStyle name="Normal 5 5 2 2" xfId="596" xr:uid="{00000000-0005-0000-0000-000054020000}"/>
    <cellStyle name="Normal 5 5 2 2 2" xfId="1373" xr:uid="{B516AE55-85EA-4F5F-A5D2-DA8FD865F9A7}"/>
    <cellStyle name="Normal 5 5 2 2 2 2" xfId="2844" xr:uid="{B30D3892-6800-4E93-AF27-0A4F511EC9DF}"/>
    <cellStyle name="Normal 5 5 2 2 2 2 2" xfId="3437" xr:uid="{B71C5574-BBC8-4265-93A8-25F51CA9DD6A}"/>
    <cellStyle name="Normal 5 5 2 2 2 2 3" xfId="4503" xr:uid="{FD28672C-3410-4ED2-AD2A-F813A549F4B5}"/>
    <cellStyle name="Normal 5 5 2 2 2 3" xfId="3438" xr:uid="{F448CE7C-0AAF-4600-B986-1AD3F993FC7C}"/>
    <cellStyle name="Normal 5 5 2 2 2 3 2" xfId="4705" xr:uid="{47E8E942-DE7B-433E-997F-5D20484F82BC}"/>
    <cellStyle name="Normal 5 5 2 2 2 4" xfId="3436" xr:uid="{72D14E77-3023-48B8-8F11-6A5C27B07557}"/>
    <cellStyle name="Normal 5 5 2 2 2 5" xfId="2688" xr:uid="{2A48B4A9-4206-489B-A291-F3BB659FB416}"/>
    <cellStyle name="Normal 5 5 2 2 2 6" xfId="2418" xr:uid="{3744272C-A235-4625-AD9F-7647ED59710C}"/>
    <cellStyle name="Normal 5 5 2 2 2 7" xfId="4199" xr:uid="{4A3362B6-E762-413D-B49F-CADAC0305B3C}"/>
    <cellStyle name="Normal 5 5 2 2 3" xfId="1374" xr:uid="{DBD31275-DD45-4C0A-A5ED-5FF4EC697005}"/>
    <cellStyle name="Normal 5 5 2 2 3 2" xfId="3439" xr:uid="{731D2870-1B2F-4A66-BAF4-D62701000556}"/>
    <cellStyle name="Normal 5 5 2 2 3 3" xfId="2843" xr:uid="{B32A3486-CE9D-4E78-B8E0-E9C0EA13095B}"/>
    <cellStyle name="Normal 5 5 2 2 3 4" xfId="4352" xr:uid="{961DCAA8-7034-45B0-A794-EAD7D5D40E12}"/>
    <cellStyle name="Normal 5 5 2 2 4" xfId="3440" xr:uid="{D003F9BB-77BF-4D01-961E-90451073E631}"/>
    <cellStyle name="Normal 5 5 2 2 4 2" xfId="4706" xr:uid="{8BBCCFCE-4CF5-41F9-88DE-1F272F0EDD17}"/>
    <cellStyle name="Normal 5 5 2 2 5" xfId="3002" xr:uid="{A3BA37A7-A9F0-4142-90BB-EA054711341D}"/>
    <cellStyle name="Normal 5 5 2 2 6" xfId="2597" xr:uid="{88DC6C3A-C4F6-4344-BB74-2A4DED651ADA}"/>
    <cellStyle name="Normal 5 5 2 2 7" xfId="2291" xr:uid="{2068C980-ACC7-47D5-8857-51C00A3E1C17}"/>
    <cellStyle name="Normal 5 5 2 2 8" xfId="4169" xr:uid="{B1C63D71-5289-4CE2-95C0-6459F4A4CE0C}"/>
    <cellStyle name="Normal 5 5 2 3" xfId="597" xr:uid="{00000000-0005-0000-0000-000055020000}"/>
    <cellStyle name="Normal 5 5 2 3 2" xfId="2846" xr:uid="{1193875C-ADFB-4250-AE1C-24F2CBB51F1C}"/>
    <cellStyle name="Normal 5 5 2 3 2 2" xfId="3441" xr:uid="{E77FA13C-C15C-44E0-B526-E35CA7D385EB}"/>
    <cellStyle name="Normal 5 5 2 3 2 3" xfId="4504" xr:uid="{03A7AA5E-EE60-404F-A80F-6D936948261F}"/>
    <cellStyle name="Normal 5 5 2 3 3" xfId="2845" xr:uid="{71ED4FF5-066F-4443-85B6-E411A8E54BBB}"/>
    <cellStyle name="Normal 5 5 2 3 4" xfId="3442" xr:uid="{095EBA74-B2FF-4C3E-81A6-FC33C740AF37}"/>
    <cellStyle name="Normal 5 5 2 3 4 2" xfId="4707" xr:uid="{E87D2F98-6E91-4FC0-BB9D-E5305FD9FB8A}"/>
    <cellStyle name="Normal 5 5 2 3 5" xfId="2640" xr:uid="{2265CC5D-F8B4-4926-987E-BEC237020857}"/>
    <cellStyle name="Normal 5 5 2 4" xfId="598" xr:uid="{00000000-0005-0000-0000-000056020000}"/>
    <cellStyle name="Normal 5 5 2 4 2" xfId="2461" xr:uid="{0B2F751C-EF2E-4EF7-8807-B106B7FA844D}"/>
    <cellStyle name="Normal 5 5 2 4 2 2" xfId="3003" xr:uid="{D8D54E92-DF77-47D3-B5E6-7D15095FF4CB}"/>
    <cellStyle name="Normal 5 5 2 4 3" xfId="2847" xr:uid="{84CDBC82-B0D0-4974-A870-EC8BE8CE02B1}"/>
    <cellStyle name="Normal 5 5 2 4 4" xfId="2419" xr:uid="{51EE3D33-3CD5-44D7-896A-0CC657DB555D}"/>
    <cellStyle name="Normal 5 5 2 4 5" xfId="4171" xr:uid="{5097D700-2B2F-41E7-9A8C-D7DCC8D6ABE4}"/>
    <cellStyle name="Normal 5 5 2 5" xfId="1375" xr:uid="{832598A6-3FA0-4C96-B340-A90C92EE29D0}"/>
    <cellStyle name="Normal 5 5 2 5 2" xfId="1376" xr:uid="{51E273F3-F8DA-4A8E-A690-57ABE16CC027}"/>
    <cellStyle name="Normal 5 5 2 6" xfId="1377" xr:uid="{10E81EDC-2934-4301-804E-3BBC4C2DA94E}"/>
    <cellStyle name="Normal 5 5 2 6 2" xfId="4708" xr:uid="{8C4041B2-B63D-4638-B531-624EF76705DF}"/>
    <cellStyle name="Normal 5 5 2 7" xfId="1378" xr:uid="{BB93BD8E-C6D9-4E4B-8B01-B35A637FA27E}"/>
    <cellStyle name="Normal 5 5 2 7 2" xfId="2537" xr:uid="{3CFD8988-7534-4277-B488-1A70B45952F2}"/>
    <cellStyle name="Normal 5 5 2 7 3" xfId="2089" xr:uid="{C32F3FBE-1076-4768-A8C2-93D977DDF31D}"/>
    <cellStyle name="Normal 5 5 2 8" xfId="2231" xr:uid="{0DBBA807-2988-4D85-9B7B-DCB9ABBABA8A}"/>
    <cellStyle name="Normal 5 5 3" xfId="599" xr:uid="{00000000-0005-0000-0000-000057020000}"/>
    <cellStyle name="Normal 5 5 3 2" xfId="600" xr:uid="{00000000-0005-0000-0000-000058020000}"/>
    <cellStyle name="Normal 5 5 3 2 2" xfId="1379" xr:uid="{26FDDB66-1CCA-4045-AC23-CC2AEF19B382}"/>
    <cellStyle name="Normal 5 5 3 2 2 2" xfId="3444" xr:uid="{54EB41B7-88E1-4B28-AB1C-934FE23F3CE9}"/>
    <cellStyle name="Normal 5 5 3 2 2 3" xfId="4505" xr:uid="{BBE276F1-E6E9-42EC-A3F2-41CC726F877A}"/>
    <cellStyle name="Normal 5 5 3 2 3" xfId="3445" xr:uid="{F744D292-BBB6-4070-BEF8-93476F72E2B8}"/>
    <cellStyle name="Normal 5 5 3 2 3 2" xfId="4709" xr:uid="{0EC00026-525E-4DDA-9BD1-867B06F1A657}"/>
    <cellStyle name="Normal 5 5 3 2 4" xfId="3443" xr:uid="{03D0399D-357F-4852-A894-BB0C84338613}"/>
    <cellStyle name="Normal 5 5 3 2 5" xfId="2574" xr:uid="{281A653B-E049-484F-AAA6-F9FC8BF73A33}"/>
    <cellStyle name="Normal 5 5 3 2 6" xfId="2420" xr:uid="{C5440B94-CCD2-42C2-9761-72A4D08F8D9F}"/>
    <cellStyle name="Normal 5 5 3 2 7" xfId="4173" xr:uid="{AB626CF2-A722-4D97-A23B-209FFBC0832F}"/>
    <cellStyle name="Normal 5 5 3 3" xfId="601" xr:uid="{00000000-0005-0000-0000-000059020000}"/>
    <cellStyle name="Normal 5 5 3 3 2" xfId="1381" xr:uid="{B122EEFB-68DB-4CE3-8887-CB8EE71F0C9E}"/>
    <cellStyle name="Normal 5 5 3 3 2 2" xfId="1382" xr:uid="{00EFC1A4-FD3F-4726-9B99-8B38168F80F5}"/>
    <cellStyle name="Normal 5 5 3 3 2 2 2" xfId="3448" xr:uid="{6CD39536-8360-48A5-8CC7-E43DC26210ED}"/>
    <cellStyle name="Normal 5 5 3 3 2 2 3" xfId="3692" xr:uid="{F277B9F2-37C0-48EB-B85D-463635013427}"/>
    <cellStyle name="Normal 5 5 3 3 2 3" xfId="3447" xr:uid="{52105F31-2283-494D-BDF1-8F01B0F564AC}"/>
    <cellStyle name="Normal 5 5 3 3 2 4" xfId="2849" xr:uid="{F4DE321F-3870-48A9-85EC-F50049AB7439}"/>
    <cellStyle name="Normal 5 5 3 3 2 5" xfId="3783" xr:uid="{601B35EB-141A-466F-AEF7-E495403C576E}"/>
    <cellStyle name="Normal 5 5 3 3 2 5 2" xfId="3936" xr:uid="{397C7D02-7DBF-4937-B071-CC576E859A60}"/>
    <cellStyle name="Normal 5 5 3 3 3" xfId="1383" xr:uid="{6EACBE20-98C1-45C5-B9A5-54742E3455C4}"/>
    <cellStyle name="Normal 5 5 3 3 3 2" xfId="3449" xr:uid="{3B72BFE1-FAC1-4F02-8564-F14EB3C422CC}"/>
    <cellStyle name="Normal 5 5 3 3 3 3" xfId="3597" xr:uid="{2EE57006-C43D-4E7A-909E-03BE65776B0D}"/>
    <cellStyle name="Normal 5 5 3 3 3 4" xfId="4710" xr:uid="{FE96B771-C9F1-4832-B143-9C00493AA467}"/>
    <cellStyle name="Normal 5 5 3 3 4" xfId="3446" xr:uid="{913DBE07-1799-407E-BD4B-B9636B34E56A}"/>
    <cellStyle name="Normal 5 5 3 3 5" xfId="2676" xr:uid="{CF133656-00EB-4CC0-B838-60F7FCA44961}"/>
    <cellStyle name="Normal 5 5 3 3 6" xfId="2163" xr:uid="{952C8CE2-B5D6-4AA8-BEC6-0C3D7116D4DF}"/>
    <cellStyle name="Normal 5 5 3 3 6 2" xfId="4797" xr:uid="{EB73C51D-B2A3-44D6-9B7E-A4A2518D5E21}"/>
    <cellStyle name="Normal 5 5 3 3 7" xfId="4174" xr:uid="{EFFC1BC7-F993-49E9-BD83-67EBB6BB1788}"/>
    <cellStyle name="Normal 5 5 3 3 7 2" xfId="3875" xr:uid="{84C48768-075B-4276-8B58-3D873FA23FD1}"/>
    <cellStyle name="Normal 5 5 3 3 8" xfId="1380" xr:uid="{334098F0-9662-4A4F-8BA5-1F0D8E88160A}"/>
    <cellStyle name="Normal 5 5 3 3 9" xfId="4903" xr:uid="{BD2E9BA8-0F52-40F5-B640-173A74F24A8E}"/>
    <cellStyle name="Normal 5 5 3 4" xfId="1384" xr:uid="{A3E3A59B-7799-424F-ACB0-7B980FB8DE94}"/>
    <cellStyle name="Normal 5 5 3 4 2" xfId="3450" xr:uid="{E36E3057-7976-4471-B8E7-D8571A0431CF}"/>
    <cellStyle name="Normal 5 5 3 4 3" xfId="2848" xr:uid="{00ECF703-4E71-45AA-BAEA-52CDF843ACA8}"/>
    <cellStyle name="Normal 5 5 3 4 4" xfId="4353" xr:uid="{CD5B486A-DE64-45CE-922A-BFFCC12C9E0B}"/>
    <cellStyle name="Normal 5 5 3 5" xfId="1385" xr:uid="{CF1F43F2-FA77-4C43-AAEF-FA8F86DC0FB5}"/>
    <cellStyle name="Normal 5 5 3 5 2" xfId="4711" xr:uid="{53B5F335-EE6E-423A-9179-50C8B92BD647}"/>
    <cellStyle name="Normal 5 5 3 6" xfId="3004" xr:uid="{7C6C5E16-E42B-4416-9C39-37BC1B251989}"/>
    <cellStyle name="Normal 5 5 3 7" xfId="2514" xr:uid="{1AA5ABAD-554C-48B5-95F5-B1DB4FC79330}"/>
    <cellStyle name="Normal 5 5 3 8" xfId="2268" xr:uid="{367D2BAA-8AD8-4A12-8DBA-844B39336281}"/>
    <cellStyle name="Normal 5 5 3 9" xfId="4172" xr:uid="{C86ADED4-13EE-4EEF-BEFF-E1B0E89BAA81}"/>
    <cellStyle name="Normal 5 5 4" xfId="602" xr:uid="{00000000-0005-0000-0000-00005A020000}"/>
    <cellStyle name="Normal 5 5 4 2" xfId="1386" xr:uid="{39279667-FD0D-4DB8-B166-9706C613562F}"/>
    <cellStyle name="Normal 5 5 4 2 2" xfId="1387" xr:uid="{78A2312E-B320-4CE5-AF28-641B4989474C}"/>
    <cellStyle name="Normal 5 5 4 2 2 2" xfId="3452" xr:uid="{7B34199B-2960-4799-9F64-E044EA9C554F}"/>
    <cellStyle name="Normal 5 5 4 2 2 3" xfId="4506" xr:uid="{0C2ABCDC-D317-4FA4-84BB-74CF0C1C9F2C}"/>
    <cellStyle name="Normal 5 5 4 2 3" xfId="3453" xr:uid="{A16BB22B-645B-446D-A3C9-1EF5F4742D7D}"/>
    <cellStyle name="Normal 5 5 4 2 3 2" xfId="4712" xr:uid="{5FEC074C-496E-488D-8996-F3E9B58F6532}"/>
    <cellStyle name="Normal 5 5 4 2 4" xfId="3451" xr:uid="{A373C9ED-C365-4435-895F-29A467F4E891}"/>
    <cellStyle name="Normal 5 5 4 2 5" xfId="2657" xr:uid="{6854C9D0-BD10-47BB-8E68-095C958C77E3}"/>
    <cellStyle name="Normal 5 5 4 2 6" xfId="2421" xr:uid="{18B3FED1-87AB-4E0F-BBDE-C644896F42F9}"/>
    <cellStyle name="Normal 5 5 4 2 7" xfId="4224" xr:uid="{E2CB2647-C721-468C-9041-FEAACA0049BB}"/>
    <cellStyle name="Normal 5 5 4 3" xfId="1388" xr:uid="{5710590E-EEFB-4AC3-A5D4-039FD5E26F38}"/>
    <cellStyle name="Normal 5 5 4 3 2" xfId="3454" xr:uid="{D4E5CBA8-8BBA-472F-A19D-C345B3514079}"/>
    <cellStyle name="Normal 5 5 4 3 3" xfId="2850" xr:uid="{C31E618B-E005-476F-B59C-EC6732B6FE41}"/>
    <cellStyle name="Normal 5 5 4 3 4" xfId="4354" xr:uid="{C4950E27-A87B-4DF5-A4ED-18F1537BE8AB}"/>
    <cellStyle name="Normal 5 5 4 4" xfId="1389" xr:uid="{79AEA563-53C7-4148-ADB1-4091B1B2E552}"/>
    <cellStyle name="Normal 5 5 4 4 2" xfId="4713" xr:uid="{BE49D233-5800-4855-A3BF-56851C989140}"/>
    <cellStyle name="Normal 5 5 4 5" xfId="3005" xr:uid="{A2CB7247-A51C-4A9D-9B45-E26206C1D8AB}"/>
    <cellStyle name="Normal 5 5 4 6" xfId="2494" xr:uid="{6E1ECD56-CF6C-4978-89CC-CEE28CEDA1F0}"/>
    <cellStyle name="Normal 5 5 4 7" xfId="2248" xr:uid="{0D896620-70AF-4DA3-A451-868F94901D76}"/>
    <cellStyle name="Normal 5 5 4 8" xfId="4175" xr:uid="{C374CAD4-D2A3-482E-B359-9568FCADFB4B}"/>
    <cellStyle name="Normal 5 5 5" xfId="603" xr:uid="{00000000-0005-0000-0000-00005B020000}"/>
    <cellStyle name="Normal 5 5 5 2" xfId="1390" xr:uid="{CF25899A-90FB-4D1B-A5A4-58B20664C133}"/>
    <cellStyle name="Normal 5 5 5 2 2" xfId="1391" xr:uid="{1AAEEEF3-394E-4D9E-ACB6-56B6B3E35B30}"/>
    <cellStyle name="Normal 5 5 5 2 3" xfId="2851" xr:uid="{706419C9-ACCF-449F-BCE8-C9BB0CFB9B18}"/>
    <cellStyle name="Normal 5 5 5 2 4" xfId="4355" xr:uid="{26753444-02FD-4076-ABC3-7385D90B9B91}"/>
    <cellStyle name="Normal 5 5 5 3" xfId="1392" xr:uid="{4F027F86-E1A3-4BFF-9198-5501906C6D87}"/>
    <cellStyle name="Normal 5 5 5 3 2" xfId="4714" xr:uid="{BB79EB11-C34D-461C-858C-CDE2F2C649BD}"/>
    <cellStyle name="Normal 5 5 5 4" xfId="1393" xr:uid="{E7883772-3B52-41C0-AC32-E2955230B291}"/>
    <cellStyle name="Normal 5 5 5 5" xfId="2554" xr:uid="{7F3AA9A7-213C-4554-AEBC-3C96935E6901}"/>
    <cellStyle name="Normal 5 5 5 6" xfId="2422" xr:uid="{47CA4C65-71E2-42D2-804D-5DABD327A36F}"/>
    <cellStyle name="Normal 5 5 5 7" xfId="4176" xr:uid="{501C7218-6F62-4596-896E-DB0E92AFF1FF}"/>
    <cellStyle name="Normal 5 5 6" xfId="604" xr:uid="{00000000-0005-0000-0000-00005C020000}"/>
    <cellStyle name="Normal 5 5 6 2" xfId="1394" xr:uid="{2DADF9D8-25CB-4502-8C2D-7BD6CAC3D30E}"/>
    <cellStyle name="Normal 5 5 6 2 2" xfId="1395" xr:uid="{5B8851D8-154C-471E-96B7-B27E27032700}"/>
    <cellStyle name="Normal 5 5 6 2 3" xfId="2852" xr:uid="{0AFDA90B-EB25-4073-BB7A-7BB28B86816C}"/>
    <cellStyle name="Normal 5 5 6 2 4" xfId="4356" xr:uid="{E79C11C1-8C88-4602-A78D-A3B5578C6E0D}"/>
    <cellStyle name="Normal 5 5 6 3" xfId="1396" xr:uid="{FFB70D59-752C-42FC-98E1-99F5DE827360}"/>
    <cellStyle name="Normal 5 5 6 3 2" xfId="4715" xr:uid="{90BEB552-7581-49E7-B992-10985EAB4900}"/>
    <cellStyle name="Normal 5 5 6 4" xfId="1397" xr:uid="{5178F1C9-C5FB-4BEE-B2CA-83FEE46ED185}"/>
    <cellStyle name="Normal 5 5 6 5" xfId="2617" xr:uid="{5EA07197-2F9D-42D6-800F-C2C269635912}"/>
    <cellStyle name="Normal 5 5 6 6" xfId="2423" xr:uid="{38F09C9B-4ADA-4306-B929-60261DE480B7}"/>
    <cellStyle name="Normal 5 5 6 7" xfId="4177" xr:uid="{F3A65215-B95E-4841-9C87-3BDC8FD77639}"/>
    <cellStyle name="Normal 5 5 7" xfId="605" xr:uid="{00000000-0005-0000-0000-00005D020000}"/>
    <cellStyle name="Normal 5 5 7 2" xfId="1398" xr:uid="{C681E492-7CD7-4A61-AA1A-FD5A48EDA954}"/>
    <cellStyle name="Normal 5 5 7 2 2" xfId="3006" xr:uid="{581BDC8F-355B-4267-85A6-2B705B5F171B}"/>
    <cellStyle name="Normal 5 5 7 3" xfId="1399" xr:uid="{EE29C8AA-1D9E-4285-BC33-EFEFC2F60F47}"/>
    <cellStyle name="Normal 5 5 7 4" xfId="2424" xr:uid="{8558F48C-30C4-4268-9734-468F7CF9C4C8}"/>
    <cellStyle name="Normal 5 5 7 5" xfId="4178" xr:uid="{4211B222-B5E6-41E6-BC15-DF05AE84E78D}"/>
    <cellStyle name="Normal 5 5 8" xfId="606" xr:uid="{00000000-0005-0000-0000-00005E020000}"/>
    <cellStyle name="Normal 5 5 8 2" xfId="1400" xr:uid="{658BF7CC-1BAC-4CF5-A0BE-A8EFA6094C7F}"/>
    <cellStyle name="Normal 5 5 8 2 2" xfId="3007" xr:uid="{98E2775D-92DF-41A3-9A95-8700F0D8CB15}"/>
    <cellStyle name="Normal 5 5 8 3" xfId="1401" xr:uid="{122504AD-F5A8-445E-B473-1AE27199D5AE}"/>
    <cellStyle name="Normal 5 5 8 4" xfId="2425" xr:uid="{4031BD6D-E0F2-4F41-8B64-0FFAE418DBF2}"/>
    <cellStyle name="Normal 5 5 8 5" xfId="4179" xr:uid="{34FFA7CC-D20C-4B8C-8E2E-E68FFECED751}"/>
    <cellStyle name="Normal 5 5 9" xfId="607" xr:uid="{00000000-0005-0000-0000-00005F020000}"/>
    <cellStyle name="Normal 5 5 9 2" xfId="1402" xr:uid="{498ED580-6860-445E-B7B9-3708A3D9F47C}"/>
    <cellStyle name="Normal 5 5 9 3" xfId="1403" xr:uid="{04B2D00C-2D05-44A0-83A0-8D104C9D96D0}"/>
    <cellStyle name="Normal 5 6" xfId="608" xr:uid="{00000000-0005-0000-0000-000060020000}"/>
    <cellStyle name="Normal 5 6 2" xfId="4904" xr:uid="{B0FC9455-8AE0-4D27-B4CE-5551580BA60A}"/>
    <cellStyle name="Normal 6" xfId="609" xr:uid="{00000000-0005-0000-0000-000061020000}"/>
    <cellStyle name="Normal 6 2" xfId="610" xr:uid="{00000000-0005-0000-0000-000062020000}"/>
    <cellStyle name="Normal 6 2 2" xfId="611" xr:uid="{00000000-0005-0000-0000-000063020000}"/>
    <cellStyle name="Normal 6 2 3" xfId="1404" xr:uid="{2ECF6D69-0DA8-4204-A118-3001768F95DE}"/>
    <cellStyle name="Normal 6 2 4" xfId="1405" xr:uid="{1263AF09-3296-4CBF-AB05-CDE5CAE5CD4F}"/>
    <cellStyle name="Normal 6 2 4 2" xfId="1406" xr:uid="{A03F248A-14F8-48F6-89F1-6FE0DA452F8C}"/>
    <cellStyle name="Normal 6 2 4 2 2" xfId="1407" xr:uid="{DB914D69-A6F6-43EC-A0EE-98B833923C5F}"/>
    <cellStyle name="Normal 6 2 4 2 3" xfId="3784" xr:uid="{C88BABC3-354C-4ECD-9D27-C29162360A6B}"/>
    <cellStyle name="Normal 6 2 4 2 3 2" xfId="3848" xr:uid="{2F3174CC-8161-4C7E-A36E-B4E17DA2DDEB}"/>
    <cellStyle name="Normal 6 2 4 3" xfId="1408" xr:uid="{B9D88A4F-D2CB-43B8-BCA8-A380129470E7}"/>
    <cellStyle name="Normal 6 2 5" xfId="1409" xr:uid="{B3D7BD81-952B-46FD-8826-962D5D7D09D6}"/>
    <cellStyle name="Normal 6 3" xfId="612" xr:uid="{00000000-0005-0000-0000-000064020000}"/>
    <cellStyle name="Normal 6 3 2" xfId="613" xr:uid="{00000000-0005-0000-0000-000065020000}"/>
    <cellStyle name="Normal 6 3 3" xfId="614" xr:uid="{00000000-0005-0000-0000-000066020000}"/>
    <cellStyle name="Normal 6 3 3 2" xfId="615" xr:uid="{00000000-0005-0000-0000-000067020000}"/>
    <cellStyle name="Normal 6 3 3 3" xfId="616" xr:uid="{00000000-0005-0000-0000-000068020000}"/>
    <cellStyle name="Normal 6 3 3 3 2" xfId="617" xr:uid="{00000000-0005-0000-0000-000069020000}"/>
    <cellStyle name="Normal 6 3 3 3 2 2" xfId="618" xr:uid="{00000000-0005-0000-0000-00006A020000}"/>
    <cellStyle name="Normal 6 3 3 3 2 3" xfId="619" xr:uid="{00000000-0005-0000-0000-00006B020000}"/>
    <cellStyle name="Normal 6 3 3 3 2 3 2" xfId="620" xr:uid="{00000000-0005-0000-0000-00006C020000}"/>
    <cellStyle name="Normal 6 3 3 3 2 3 2 2" xfId="1410" xr:uid="{DD47D55F-D094-4D95-B65A-0A68F5AF47EE}"/>
    <cellStyle name="Normal 6 3 3 3 2 3 2 3" xfId="1411" xr:uid="{CF839A9C-65B9-4E43-9198-ECEB6B62B7CB}"/>
    <cellStyle name="Normal 6 3 3 3 2 3 2 3 2" xfId="2058" xr:uid="{B0ACBACF-F69F-4C62-8EC3-5B183F4A6415}"/>
    <cellStyle name="Normal 6 3 3 3 2 3 2 3 3" xfId="3785" xr:uid="{DB0F0FE6-DDDE-402A-B727-A80680E74350}"/>
    <cellStyle name="Normal 6 3 3 3 2 3 2 3 3 2" xfId="3863" xr:uid="{F0E6F391-7A6E-447F-9862-4E05C7544A69}"/>
    <cellStyle name="Normal 6 3 3 3 2 3 3" xfId="1412" xr:uid="{C4948293-6C06-417D-9A2A-68A233DA4A14}"/>
    <cellStyle name="Normal 6 3 3 3 2 3 4" xfId="3009" xr:uid="{2A3F28BA-7913-40C1-A5CD-FC181EF88603}"/>
    <cellStyle name="Normal 6 3 3 3 2 3 5" xfId="2165" xr:uid="{A2636865-A3AF-45F0-9449-D7F9A0E7E058}"/>
    <cellStyle name="Normal 6 3 3 3 2 3 5 2" xfId="4827" xr:uid="{A3AC7726-5B77-4B49-8BE7-972C188F8CB6}"/>
    <cellStyle name="Normal 6 3 3 3 2 3 6" xfId="4181" xr:uid="{350EF552-1B88-4BE1-8A29-9466F40B6C41}"/>
    <cellStyle name="Normal 6 3 3 3 2 3 6 2" xfId="4849" xr:uid="{D87FE5D1-7438-42A0-A358-6E58B78ACC7D}"/>
    <cellStyle name="Normal 6 3 3 3 2 3 7" xfId="4905" xr:uid="{D7EEE49F-C4B0-4EC0-845D-C619A47952C2}"/>
    <cellStyle name="Normal 6 3 3 3 2 4" xfId="621" xr:uid="{00000000-0005-0000-0000-00006D020000}"/>
    <cellStyle name="Normal 6 3 3 3 2 4 2" xfId="3008" xr:uid="{10C166FB-84DC-4C14-8602-1D70C54D2BBF}"/>
    <cellStyle name="Normal 6 3 3 3 2 4 3" xfId="1413" xr:uid="{7C6457C3-A4C4-468A-AC42-6F294F76CDB6}"/>
    <cellStyle name="Normal 6 3 3 3 2 4 4" xfId="4906" xr:uid="{2432C078-73B6-44DE-A239-FA138750196E}"/>
    <cellStyle name="Normal 6 3 3 3 2 5" xfId="2164" xr:uid="{A04EDAB8-22DA-4D80-B2A0-D6E2DA7BDE76}"/>
    <cellStyle name="Normal 6 3 3 3 2 5 2" xfId="4784" xr:uid="{AA9626AD-565B-4941-9766-53B4C41073BD}"/>
    <cellStyle name="Normal 6 3 3 3 2 6" xfId="4180" xr:uid="{62EF929F-EB7E-4046-B75C-F55301CF1AFA}"/>
    <cellStyle name="Normal 6 3 3 3 2 6 2" xfId="3844" xr:uid="{531844EB-23DD-49E2-83EA-F5FC6F0E2FB8}"/>
    <cellStyle name="Normal 6 3 3 3 3" xfId="622" xr:uid="{00000000-0005-0000-0000-00006E020000}"/>
    <cellStyle name="Normal 6 3 3 3 4" xfId="623" xr:uid="{00000000-0005-0000-0000-00006F020000}"/>
    <cellStyle name="Normal 6 3 3 3 4 2" xfId="624" xr:uid="{00000000-0005-0000-0000-000070020000}"/>
    <cellStyle name="Normal 6 3 3 3 4 2 2" xfId="625" xr:uid="{00000000-0005-0000-0000-000071020000}"/>
    <cellStyle name="Normal 6 3 3 3 4 2 2 2" xfId="1414" xr:uid="{D5B6C5FD-989B-4A45-823B-14275A7A37F9}"/>
    <cellStyle name="Normal 6 3 3 3 4 2 2 2 2" xfId="2059" xr:uid="{B234B0BD-BF41-4968-9AAA-30E0C733E24E}"/>
    <cellStyle name="Normal 6 3 3 3 4 2 2 2 3" xfId="3786" xr:uid="{C09D2A2C-6239-402D-8F52-F9CB52C9AC90}"/>
    <cellStyle name="Normal 6 3 3 3 4 2 2 2 3 2" xfId="3896" xr:uid="{F7C2B052-1DD6-4372-807D-40926F14B163}"/>
    <cellStyle name="Normal 6 3 3 3 4 2 2 3" xfId="2060" xr:uid="{62C6B4E0-D847-4DE5-8BAF-833CA0A8BE9D}"/>
    <cellStyle name="Normal 6 3 3 3 4 2 3" xfId="626" xr:uid="{00000000-0005-0000-0000-000072020000}"/>
    <cellStyle name="Normal 6 3 3 3 4 2 3 2" xfId="1416" xr:uid="{CDFD5F94-7B83-40F9-88E0-5305768C1945}"/>
    <cellStyle name="Normal 6 3 3 3 4 2 3 3" xfId="1417" xr:uid="{841E1A14-BA20-4274-AF02-297A859FC00F}"/>
    <cellStyle name="Normal 6 3 3 3 4 2 3 4" xfId="2167" xr:uid="{F3F0C849-C07B-4EC6-A2F4-AE45635BC356}"/>
    <cellStyle name="Normal 6 3 3 3 4 2 3 4 2" xfId="3901" xr:uid="{7F4C690F-0F36-4B23-AE9B-C87A49811E06}"/>
    <cellStyle name="Normal 6 3 3 3 4 2 3 5" xfId="1415" xr:uid="{CCA9EBD7-99B9-4F3D-BE84-F875603386E6}"/>
    <cellStyle name="Normal 6 3 3 3 4 2 3 6" xfId="4908" xr:uid="{9E1F4D9C-C0EB-4581-A5C0-58F1ECD76E9A}"/>
    <cellStyle name="Normal 6 3 3 3 4 3" xfId="1418" xr:uid="{7E1FFA77-9230-4189-AF7C-8A989B2BCED5}"/>
    <cellStyle name="Normal 6 3 3 3 4 4" xfId="3010" xr:uid="{D1A36746-5B30-4C4F-960E-1224EE8B2118}"/>
    <cellStyle name="Normal 6 3 3 3 4 5" xfId="2166" xr:uid="{5807043F-36B1-45B5-833C-AB082436C373}"/>
    <cellStyle name="Normal 6 3 3 3 4 5 2" xfId="4819" xr:uid="{1FDC9EE0-D5C0-4930-981E-71462D3B614E}"/>
    <cellStyle name="Normal 6 3 3 3 4 6" xfId="4182" xr:uid="{0B78489A-F5DB-46EF-90F7-79FDB720FFD9}"/>
    <cellStyle name="Normal 6 3 3 3 4 6 2" xfId="3823" xr:uid="{BD5BD435-6CE6-4244-8438-9A3C0BDFA224}"/>
    <cellStyle name="Normal 6 3 3 3 4 7" xfId="4907" xr:uid="{1963186F-D32D-44F8-839B-354DE5992919}"/>
    <cellStyle name="Normal 6 3 3 3 5" xfId="1419" xr:uid="{863DBCA0-E374-486C-A5C5-CB978A333C7E}"/>
    <cellStyle name="Normal 6 3 3 3 5 2" xfId="1420" xr:uid="{98B9316B-0C38-4AF6-9107-B49B8B889963}"/>
    <cellStyle name="Normal 6 3 3 3 5 3" xfId="3787" xr:uid="{A1CE06AF-6629-4E3A-883B-CD243FEF4249}"/>
    <cellStyle name="Normal 6 3 3 3 5 3 2" xfId="3847" xr:uid="{E2985153-DF9E-43BA-A792-DD48D43F23A9}"/>
    <cellStyle name="Normal 6 3 3 4" xfId="627" xr:uid="{00000000-0005-0000-0000-000073020000}"/>
    <cellStyle name="Normal 6 3 3 4 2" xfId="628" xr:uid="{00000000-0005-0000-0000-000074020000}"/>
    <cellStyle name="Normal 6 3 3 4 3" xfId="629" xr:uid="{00000000-0005-0000-0000-000075020000}"/>
    <cellStyle name="Normal 6 3 3 4 3 2" xfId="630" xr:uid="{00000000-0005-0000-0000-000076020000}"/>
    <cellStyle name="Normal 6 3 3 4 3 2 2" xfId="1421" xr:uid="{5522C0FD-3C7A-4E06-B5C0-A4EC2056B612}"/>
    <cellStyle name="Normal 6 3 3 4 3 2 3" xfId="1422" xr:uid="{2246B69E-0130-49D0-9D82-497A75E058CF}"/>
    <cellStyle name="Normal 6 3 3 4 3 2 3 2" xfId="2061" xr:uid="{6F07FA54-2401-4E9A-9975-3EF2B1AA854C}"/>
    <cellStyle name="Normal 6 3 3 4 3 2 3 3" xfId="3788" xr:uid="{F53E0861-0CD1-4726-B6C7-7A9FFE1D92BB}"/>
    <cellStyle name="Normal 6 3 3 4 3 2 3 3 2" xfId="3882" xr:uid="{0C38D7C2-2B21-4894-AC08-E56D158D6527}"/>
    <cellStyle name="Normal 6 3 3 4 3 3" xfId="1423" xr:uid="{F51C3229-4255-439E-BD99-C47C2E5880BA}"/>
    <cellStyle name="Normal 6 3 3 4 3 4" xfId="3011" xr:uid="{9D15615C-0558-4A18-ABBF-27A1DA423590}"/>
    <cellStyle name="Normal 6 3 3 4 3 5" xfId="2169" xr:uid="{155F4509-E4B5-44C3-9B72-B7530F22283C}"/>
    <cellStyle name="Normal 6 3 3 4 3 5 2" xfId="4002" xr:uid="{757C1720-93A1-4E97-B421-97C1A7F46B98}"/>
    <cellStyle name="Normal 6 3 3 4 3 6" xfId="4184" xr:uid="{EA9C165C-BE1F-4FC1-86D9-26273DF78000}"/>
    <cellStyle name="Normal 6 3 3 4 3 6 2" xfId="3859" xr:uid="{D708282A-E1D8-4123-85E6-61182FFC055B}"/>
    <cellStyle name="Normal 6 3 3 4 3 7" xfId="4909" xr:uid="{A0FDAA90-7AD7-48B6-AE45-B8A3434EEBDD}"/>
    <cellStyle name="Normal 6 3 3 4 4" xfId="631" xr:uid="{00000000-0005-0000-0000-000077020000}"/>
    <cellStyle name="Normal 6 3 3 4 4 2" xfId="2062" xr:uid="{95DD7FD2-3014-4635-BD00-460F16C07062}"/>
    <cellStyle name="Normal 6 3 3 4 4 3" xfId="3789" xr:uid="{F5EF55E9-4B29-447A-813F-1BC95AF684F2}"/>
    <cellStyle name="Normal 6 3 3 4 4 3 2" xfId="3853" xr:uid="{37D2392A-96A4-4E83-8BAB-E5F6011C996C}"/>
    <cellStyle name="Normal 6 3 3 4 4 4" xfId="1424" xr:uid="{058F9FA6-6E79-4285-A65E-70E719005FC8}"/>
    <cellStyle name="Normal 6 3 3 4 4 5" xfId="4910" xr:uid="{16B42F41-F2E1-4A5C-9A18-465F7A1BD893}"/>
    <cellStyle name="Normal 6 3 3 4 5" xfId="2168" xr:uid="{DE5A20ED-CC47-4003-B589-1AA2470DA3A7}"/>
    <cellStyle name="Normal 6 3 3 4 5 2" xfId="3923" xr:uid="{C58D5FD8-4F85-444A-B801-68BFEF2FE27D}"/>
    <cellStyle name="Normal 6 3 3 4 6" xfId="4183" xr:uid="{51E08EE8-3808-4FCF-97C9-5783FA9C5016}"/>
    <cellStyle name="Normal 6 3 3 4 6 2" xfId="3845" xr:uid="{5F43B1B5-FC99-44F8-92B1-28793F1A18DD}"/>
    <cellStyle name="Normal 6 3 3 5" xfId="632" xr:uid="{00000000-0005-0000-0000-000078020000}"/>
    <cellStyle name="Normal 6 3 3 5 2" xfId="4836" xr:uid="{F5F7B0FB-DE23-4D18-9B5F-405C1865791B}"/>
    <cellStyle name="Normal 6 3 3 5 3" xfId="4911" xr:uid="{A57CD437-47B6-48EE-B606-DF89DA5F5BDD}"/>
    <cellStyle name="Normal 6 3 4" xfId="633" xr:uid="{00000000-0005-0000-0000-000079020000}"/>
    <cellStyle name="Normal 6 3 4 2" xfId="634" xr:uid="{00000000-0005-0000-0000-00007A020000}"/>
    <cellStyle name="Normal 6 3 4 3" xfId="635" xr:uid="{00000000-0005-0000-0000-00007B020000}"/>
    <cellStyle name="Normal 6 3 4 3 2" xfId="636" xr:uid="{00000000-0005-0000-0000-00007C020000}"/>
    <cellStyle name="Normal 6 3 4 3 2 2" xfId="1425" xr:uid="{6BB93FE3-8C91-461A-8291-500011522909}"/>
    <cellStyle name="Normal 6 3 4 3 2 3" xfId="1426" xr:uid="{079A28E9-CEEC-4429-B488-456714A7D706}"/>
    <cellStyle name="Normal 6 3 4 3 2 3 2" xfId="2063" xr:uid="{F0CFFDF1-D7C8-49D7-9EB6-95D326EA90B5}"/>
    <cellStyle name="Normal 6 3 4 3 2 3 3" xfId="3790" xr:uid="{72CAB43F-B1E9-4B63-A820-03608AF53816}"/>
    <cellStyle name="Normal 6 3 4 3 2 3 3 2" xfId="3842" xr:uid="{B6BE7CE2-557B-45F9-8AC3-E3BAC8644A2A}"/>
    <cellStyle name="Normal 6 3 4 3 3" xfId="1427" xr:uid="{7AA2713A-9BAC-43A2-B667-1F7E82A59461}"/>
    <cellStyle name="Normal 6 3 4 3 4" xfId="3013" xr:uid="{FEB5934F-6A20-4EAD-8B91-478E320983B8}"/>
    <cellStyle name="Normal 6 3 4 3 5" xfId="2171" xr:uid="{56941521-15AD-46EF-B74B-029741324B3C}"/>
    <cellStyle name="Normal 6 3 4 3 5 2" xfId="4788" xr:uid="{6EE9C959-EF8C-4D2F-9EE1-21FE408DCC20}"/>
    <cellStyle name="Normal 6 3 4 3 6" xfId="4186" xr:uid="{EB301AE0-0E80-4205-8440-E69DE45D531E}"/>
    <cellStyle name="Normal 6 3 4 3 6 2" xfId="3904" xr:uid="{2BD9A38D-C98E-482C-BCA8-1DA5D7ED5052}"/>
    <cellStyle name="Normal 6 3 4 3 7" xfId="4912" xr:uid="{E11B71C0-E0FE-43F7-8465-B9F3504F9903}"/>
    <cellStyle name="Normal 6 3 4 4" xfId="637" xr:uid="{00000000-0005-0000-0000-00007D020000}"/>
    <cellStyle name="Normal 6 3 4 4 2" xfId="3012" xr:uid="{F217A93A-31EA-49A4-8733-CA57181C8FBC}"/>
    <cellStyle name="Normal 6 3 4 4 3" xfId="4913" xr:uid="{D60E0470-483E-4132-BE8F-7A2AE7676F22}"/>
    <cellStyle name="Normal 6 3 4 5" xfId="2170" xr:uid="{2C024632-C797-4F65-93A7-1B859E41432E}"/>
    <cellStyle name="Normal 6 3 4 5 2" xfId="4773" xr:uid="{B0DB613A-5923-4EEB-A16E-D318CFB96A23}"/>
    <cellStyle name="Normal 6 3 4 6" xfId="4185" xr:uid="{83B322B5-D2AC-45A2-9C54-22C4B56FA574}"/>
    <cellStyle name="Normal 6 3 4 6 2" xfId="3827" xr:uid="{DFC4BB55-7AF0-47CF-AFD5-1CA2BF318DCE}"/>
    <cellStyle name="Normal 6 3 5" xfId="638" xr:uid="{00000000-0005-0000-0000-00007E020000}"/>
    <cellStyle name="Normal 6 3 5 2" xfId="4914" xr:uid="{D3134AD9-E69A-461E-9A55-E54AF41DE23E}"/>
    <cellStyle name="Normal 6 4" xfId="639" xr:uid="{00000000-0005-0000-0000-00007F020000}"/>
    <cellStyle name="Normal 6 5" xfId="640" xr:uid="{00000000-0005-0000-0000-000080020000}"/>
    <cellStyle name="Normal 6 5 2" xfId="641" xr:uid="{00000000-0005-0000-0000-000081020000}"/>
    <cellStyle name="Normal 6 5 3" xfId="642" xr:uid="{00000000-0005-0000-0000-000082020000}"/>
    <cellStyle name="Normal 6 5 3 2" xfId="643" xr:uid="{00000000-0005-0000-0000-000083020000}"/>
    <cellStyle name="Normal 6 5 3 2 2" xfId="644" xr:uid="{00000000-0005-0000-0000-000084020000}"/>
    <cellStyle name="Normal 6 5 3 2 3" xfId="645" xr:uid="{00000000-0005-0000-0000-000085020000}"/>
    <cellStyle name="Normal 6 5 3 2 3 2" xfId="646" xr:uid="{00000000-0005-0000-0000-000086020000}"/>
    <cellStyle name="Normal 6 5 3 2 3 2 2" xfId="1428" xr:uid="{0ED42105-F7CE-4926-8DE0-3078B6680F0C}"/>
    <cellStyle name="Normal 6 5 3 2 3 2 3" xfId="1429" xr:uid="{0CB65E2C-C8B1-4901-9326-D91277FDBB24}"/>
    <cellStyle name="Normal 6 5 3 2 3 2 3 2" xfId="2064" xr:uid="{EE6A82CD-4679-4A52-9FCF-5A5BACF900DD}"/>
    <cellStyle name="Normal 6 5 3 2 3 2 3 3" xfId="3791" xr:uid="{2E7DA6F7-9309-4088-BA2B-839DD9CFA4FD}"/>
    <cellStyle name="Normal 6 5 3 2 3 2 3 3 2" xfId="3869" xr:uid="{49B1EB77-BD44-45F4-8C4D-4A137062BD91}"/>
    <cellStyle name="Normal 6 5 3 2 3 3" xfId="1430" xr:uid="{05881163-5FC6-4A30-8E17-801269A4C8A9}"/>
    <cellStyle name="Normal 6 5 3 2 3 4" xfId="3015" xr:uid="{0B8B16C2-662D-4D4F-8906-958295E5F032}"/>
    <cellStyle name="Normal 6 5 3 2 3 5" xfId="2174" xr:uid="{9A67E359-5BEC-4D14-AD01-B4010C13665C}"/>
    <cellStyle name="Normal 6 5 3 2 3 5 2" xfId="4795" xr:uid="{DD188E36-B176-4EF3-9897-0AD97A19C3FF}"/>
    <cellStyle name="Normal 6 5 3 2 3 6" xfId="4189" xr:uid="{1B1F2C9D-0F58-4ED5-9F76-7D13AAA73D46}"/>
    <cellStyle name="Normal 6 5 3 2 3 6 2" xfId="3832" xr:uid="{30CB5BB3-E321-4855-860D-A13604DF05F6}"/>
    <cellStyle name="Normal 6 5 3 2 3 7" xfId="4915" xr:uid="{6B04BBA1-63BA-4D41-9952-C7E55590D06C}"/>
    <cellStyle name="Normal 6 5 3 2 4" xfId="647" xr:uid="{00000000-0005-0000-0000-000087020000}"/>
    <cellStyle name="Normal 6 5 3 2 4 2" xfId="3014" xr:uid="{290C0BC7-9D69-4B46-8F39-3057ADD4F53D}"/>
    <cellStyle name="Normal 6 5 3 2 4 3" xfId="1431" xr:uid="{A7B62406-E881-4762-B483-E379B5D60277}"/>
    <cellStyle name="Normal 6 5 3 2 4 4" xfId="4916" xr:uid="{E6F645F6-87C6-4FC8-83DA-2F46FDF52F08}"/>
    <cellStyle name="Normal 6 5 3 2 5" xfId="2173" xr:uid="{BF24B6F9-2A2E-4D65-A91F-FBD187AD957B}"/>
    <cellStyle name="Normal 6 5 3 2 5 2" xfId="4831" xr:uid="{E35CB64B-6024-4FD3-ADEF-C3C2A84B970A}"/>
    <cellStyle name="Normal 6 5 3 2 6" xfId="4188" xr:uid="{245F1A2A-54BB-4135-AFD0-911B9042313C}"/>
    <cellStyle name="Normal 6 5 3 2 6 2" xfId="3840" xr:uid="{058C53D0-97C2-4991-B14D-8DBCCD9374F7}"/>
    <cellStyle name="Normal 6 5 3 3" xfId="648" xr:uid="{00000000-0005-0000-0000-000088020000}"/>
    <cellStyle name="Normal 6 5 3 4" xfId="649" xr:uid="{00000000-0005-0000-0000-000089020000}"/>
    <cellStyle name="Normal 6 5 3 4 2" xfId="650" xr:uid="{00000000-0005-0000-0000-00008A020000}"/>
    <cellStyle name="Normal 6 5 3 4 2 2" xfId="651" xr:uid="{00000000-0005-0000-0000-00008B020000}"/>
    <cellStyle name="Normal 6 5 3 4 2 2 2" xfId="1432" xr:uid="{364DC258-9562-45A2-86B7-04EFCD992B19}"/>
    <cellStyle name="Normal 6 5 3 4 2 2 2 2" xfId="2065" xr:uid="{D74C2D68-B1C2-4FE7-87B6-4B177C094063}"/>
    <cellStyle name="Normal 6 5 3 4 2 2 2 3" xfId="3792" xr:uid="{B166FDDE-B4BE-40D0-A76C-944B0AA730B7}"/>
    <cellStyle name="Normal 6 5 3 4 2 2 2 3 2" xfId="3870" xr:uid="{2891B95E-C8E3-4C5E-B1B4-8D99FE18C174}"/>
    <cellStyle name="Normal 6 5 3 4 2 2 3" xfId="2066" xr:uid="{8646B069-7624-4EAC-BBDD-D15A0A48BA65}"/>
    <cellStyle name="Normal 6 5 3 4 2 3" xfId="652" xr:uid="{00000000-0005-0000-0000-00008C020000}"/>
    <cellStyle name="Normal 6 5 3 4 2 3 2" xfId="1434" xr:uid="{A236064E-BDC5-4E29-AB0A-04DE4D58437D}"/>
    <cellStyle name="Normal 6 5 3 4 2 3 3" xfId="1435" xr:uid="{E1B63BD8-BFA2-407D-ACCA-9DE726B5A106}"/>
    <cellStyle name="Normal 6 5 3 4 2 3 4" xfId="2176" xr:uid="{58B301F5-6E3C-4B53-B088-B6C61A7B29FE}"/>
    <cellStyle name="Normal 6 5 3 4 2 3 4 2" xfId="3911" xr:uid="{A1001855-63F7-4049-BB46-6736C07C76C0}"/>
    <cellStyle name="Normal 6 5 3 4 2 3 5" xfId="1433" xr:uid="{1B0AF460-1D77-4E34-A206-5C4AFB4DA812}"/>
    <cellStyle name="Normal 6 5 3 4 2 3 6" xfId="4918" xr:uid="{D4F14A3F-3E25-4188-8AE4-918A3ECF607E}"/>
    <cellStyle name="Normal 6 5 3 4 3" xfId="1436" xr:uid="{C3F1A693-BA6C-49E9-B707-66EC343924FE}"/>
    <cellStyle name="Normal 6 5 3 4 4" xfId="3016" xr:uid="{A32255E6-7C26-4ECA-A26E-6AEB6940BB42}"/>
    <cellStyle name="Normal 6 5 3 4 5" xfId="2175" xr:uid="{F1FAC725-2333-4D84-A5FC-21E286B27EE0}"/>
    <cellStyle name="Normal 6 5 3 4 5 2" xfId="4815" xr:uid="{D08442E5-E32A-4713-BB45-69404943D6DE}"/>
    <cellStyle name="Normal 6 5 3 4 6" xfId="4190" xr:uid="{32E83A89-3E3D-4172-AB27-DC120DBF47DE}"/>
    <cellStyle name="Normal 6 5 3 4 6 2" xfId="3874" xr:uid="{6FEAE1C0-8EB5-41F5-92A6-AFAFD595FBFF}"/>
    <cellStyle name="Normal 6 5 3 4 7" xfId="4917" xr:uid="{CE4568A8-7E2B-428A-B586-06F4F87DFD1B}"/>
    <cellStyle name="Normal 6 5 3 5" xfId="1437" xr:uid="{8453335D-F9E1-4D7D-939A-9BCE4D46985B}"/>
    <cellStyle name="Normal 6 5 3 5 2" xfId="1438" xr:uid="{DDB8C4A8-6B35-49CD-BE39-12B1362F9CDF}"/>
    <cellStyle name="Normal 6 5 3 5 3" xfId="3793" xr:uid="{668E5F65-B45A-4345-9C62-15B8DE98FD96}"/>
    <cellStyle name="Normal 6 5 3 5 3 2" xfId="3849" xr:uid="{BB345153-57D9-454B-8F91-D9EC0B55B134}"/>
    <cellStyle name="Normal 6 5 4" xfId="653" xr:uid="{00000000-0005-0000-0000-00008D020000}"/>
    <cellStyle name="Normal 6 5 4 2" xfId="654" xr:uid="{00000000-0005-0000-0000-00008E020000}"/>
    <cellStyle name="Normal 6 5 4 3" xfId="655" xr:uid="{00000000-0005-0000-0000-00008F020000}"/>
    <cellStyle name="Normal 6 5 4 3 2" xfId="656" xr:uid="{00000000-0005-0000-0000-000090020000}"/>
    <cellStyle name="Normal 6 5 4 3 2 2" xfId="1439" xr:uid="{3EB10A57-99FD-429F-A9CE-A650C5D35E6A}"/>
    <cellStyle name="Normal 6 5 4 3 2 3" xfId="1440" xr:uid="{738E1602-55AB-4189-90FE-AF2A48B74D11}"/>
    <cellStyle name="Normal 6 5 4 3 2 3 2" xfId="2067" xr:uid="{BDEEF45A-7A48-40DC-9D38-22D31F644934}"/>
    <cellStyle name="Normal 6 5 4 3 2 3 3" xfId="3794" xr:uid="{E623801F-2B2B-45DB-B52F-30C3AA5048B8}"/>
    <cellStyle name="Normal 6 5 4 3 2 3 3 2" xfId="3912" xr:uid="{FD0C500D-8E63-44DF-9F40-981BEE26B322}"/>
    <cellStyle name="Normal 6 5 4 3 3" xfId="1441" xr:uid="{94D2B9C5-C124-46BD-B72F-271DF9F41D72}"/>
    <cellStyle name="Normal 6 5 4 3 4" xfId="3017" xr:uid="{A1F3DADC-3645-4C70-9B9A-B856ABF8F1E4}"/>
    <cellStyle name="Normal 6 5 4 3 5" xfId="2178" xr:uid="{D533C338-0125-4D50-A8F5-7455AE3A3573}"/>
    <cellStyle name="Normal 6 5 4 3 5 2" xfId="3919" xr:uid="{AE9D911A-2BD1-4198-9EC3-9AD7739C5D11}"/>
    <cellStyle name="Normal 6 5 4 3 6" xfId="4192" xr:uid="{5EFCF36C-A81F-4EDE-9B59-CAB9F5E622C5}"/>
    <cellStyle name="Normal 6 5 4 3 6 2" xfId="3862" xr:uid="{F52C71CB-E297-410C-A6B2-5E62189D549F}"/>
    <cellStyle name="Normal 6 5 4 3 7" xfId="4919" xr:uid="{971680E6-A9D6-40A9-A65E-8C7D2BCD98AF}"/>
    <cellStyle name="Normal 6 5 4 4" xfId="657" xr:uid="{00000000-0005-0000-0000-000091020000}"/>
    <cellStyle name="Normal 6 5 4 4 2" xfId="2068" xr:uid="{1B879432-61B8-4CB3-9E8C-190B6BFA6AF5}"/>
    <cellStyle name="Normal 6 5 4 4 3" xfId="3795" xr:uid="{4E350ACF-EB90-47F0-BA95-1B4D2C8FA0EB}"/>
    <cellStyle name="Normal 6 5 4 4 3 2" xfId="4840" xr:uid="{E3014F3E-4DE2-4C3C-BCAC-2ECB1C05248B}"/>
    <cellStyle name="Normal 6 5 4 4 4" xfId="1442" xr:uid="{784C4F1D-3EC3-4BA3-9CB9-F50A87EA4716}"/>
    <cellStyle name="Normal 6 5 4 4 5" xfId="4920" xr:uid="{2A030978-8536-42F7-9DA6-4F136E9C0BBA}"/>
    <cellStyle name="Normal 6 5 4 5" xfId="2177" xr:uid="{0087C102-97A9-4003-85CB-5C59D352BE62}"/>
    <cellStyle name="Normal 6 5 4 5 2" xfId="4775" xr:uid="{7FDE858A-32C4-481C-8613-8239FB28B213}"/>
    <cellStyle name="Normal 6 5 4 6" xfId="4191" xr:uid="{38008966-8283-45D7-867D-7C2584DCAE50}"/>
    <cellStyle name="Normal 6 5 4 6 2" xfId="3877" xr:uid="{9A19BC56-CD68-4709-8F49-2809FA9A26EE}"/>
    <cellStyle name="Normal 6 5 5" xfId="658" xr:uid="{00000000-0005-0000-0000-000092020000}"/>
    <cellStyle name="Normal 6 5 5 2" xfId="3881" xr:uid="{2240ED13-7B8B-4A91-BFF4-223147D908B2}"/>
    <cellStyle name="Normal 6 5 5 3" xfId="4921" xr:uid="{F8E4B006-4544-4227-9581-D24BA1C4F720}"/>
    <cellStyle name="Normal 6 6" xfId="659" xr:uid="{00000000-0005-0000-0000-000093020000}"/>
    <cellStyle name="Normal 6 6 2" xfId="660" xr:uid="{00000000-0005-0000-0000-000094020000}"/>
    <cellStyle name="Normal 6 6 3" xfId="661" xr:uid="{00000000-0005-0000-0000-000095020000}"/>
    <cellStyle name="Normal 6 6 3 2" xfId="662" xr:uid="{00000000-0005-0000-0000-000096020000}"/>
    <cellStyle name="Normal 6 6 3 3" xfId="663" xr:uid="{00000000-0005-0000-0000-000097020000}"/>
    <cellStyle name="Normal 6 6 3 3 2" xfId="1444" xr:uid="{1BB1B589-5C8C-403B-9269-B02E48A87858}"/>
    <cellStyle name="Normal 6 6 3 3 3" xfId="1445" xr:uid="{E3A4AF9C-981F-47C9-BA1A-734A1999AD1D}"/>
    <cellStyle name="Normal 6 6 3 3 4" xfId="2180" xr:uid="{F40A70C7-B57A-4F99-8DD9-26FDF8F025A0}"/>
    <cellStyle name="Normal 6 6 3 3 4 2" xfId="3866" xr:uid="{5CC9061F-9215-45D6-85D2-88105B816006}"/>
    <cellStyle name="Normal 6 6 3 3 5" xfId="1443" xr:uid="{64F94F10-B4CD-4561-9E54-C6D347D3A2CD}"/>
    <cellStyle name="Normal 6 6 3 3 6" xfId="4922" xr:uid="{D2D6EC4C-AEC7-44B3-8A60-FC59B4ED12C0}"/>
    <cellStyle name="Normal 6 6 3 4" xfId="1446" xr:uid="{EE88E4D5-6343-4574-873A-ABB26B154BD2}"/>
    <cellStyle name="Normal 6 6 3 4 2" xfId="1447" xr:uid="{8445C52D-04B1-4528-B6EA-33B99C27BCBC}"/>
    <cellStyle name="Normal 6 6 3 4 3" xfId="3796" xr:uid="{365A154B-A3A5-47B5-ACF2-9A61F0C0A40E}"/>
    <cellStyle name="Normal 6 6 3 4 3 2" xfId="3860" xr:uid="{0FA69473-A5F0-4090-B897-31C2FE2AC30C}"/>
    <cellStyle name="Normal 6 6 4" xfId="664" xr:uid="{00000000-0005-0000-0000-000098020000}"/>
    <cellStyle name="Normal 6 6 4 2" xfId="665" xr:uid="{00000000-0005-0000-0000-000099020000}"/>
    <cellStyle name="Normal 6 6 4 2 2" xfId="1448" xr:uid="{4F91DD0C-A226-4400-9E10-9092EDFCC240}"/>
    <cellStyle name="Normal 6 6 4 2 3" xfId="1449" xr:uid="{33A00A6A-FA41-4B8E-ACBB-5913E333598C}"/>
    <cellStyle name="Normal 6 6 4 2 3 2" xfId="2069" xr:uid="{E7E865F2-8E22-4628-A81A-8018B938FA4F}"/>
    <cellStyle name="Normal 6 6 4 2 3 3" xfId="3797" xr:uid="{E71F64C4-2645-4F4E-B061-53F739F1CEF2}"/>
    <cellStyle name="Normal 6 6 4 2 3 3 2" xfId="4847" xr:uid="{F730D69E-19D1-461F-AE19-40BB91DEFA94}"/>
    <cellStyle name="Normal 6 6 4 3" xfId="1450" xr:uid="{BC851567-6C81-42B1-89AE-AC324B642816}"/>
    <cellStyle name="Normal 6 6 4 4" xfId="3018" xr:uid="{3857C4BE-CA5A-47D7-A195-E3F4DE473468}"/>
    <cellStyle name="Normal 6 6 4 5" xfId="2181" xr:uid="{D6208B92-91A1-43C2-9CAC-5CC0B0CFF409}"/>
    <cellStyle name="Normal 6 6 4 5 2" xfId="4783" xr:uid="{2B1D31A7-D4D8-47F1-B436-A6676BB56F9D}"/>
    <cellStyle name="Normal 6 6 4 6" xfId="4194" xr:uid="{2C6558A8-F3D7-4CE2-8E94-2CED0DC6CA96}"/>
    <cellStyle name="Normal 6 6 4 6 2" xfId="3834" xr:uid="{A560F2F5-769E-48D2-975D-2DFBD73B52DA}"/>
    <cellStyle name="Normal 6 6 4 7" xfId="4923" xr:uid="{7FD01ED8-B65B-4422-ACB8-111E562D6254}"/>
    <cellStyle name="Normal 6 6 5" xfId="666" xr:uid="{00000000-0005-0000-0000-00009A020000}"/>
    <cellStyle name="Normal 6 6 6" xfId="667" xr:uid="{00000000-0005-0000-0000-00009B020000}"/>
    <cellStyle name="Normal 6 6 6 2" xfId="1452" xr:uid="{97312A57-E634-4ED1-B08E-4A3E9A09EFF2}"/>
    <cellStyle name="Normal 6 6 6 3" xfId="1453" xr:uid="{825D8F9D-4BB6-49C3-89CB-0DF74B7F7475}"/>
    <cellStyle name="Normal 6 6 6 3 2" xfId="4774" xr:uid="{57AC3F2B-12D3-43A0-8C09-5639269E7C46}"/>
    <cellStyle name="Normal 6 6 6 3 2 2" xfId="3905" xr:uid="{836D76E3-79B8-4330-A1D0-399EF8F4D8E5}"/>
    <cellStyle name="Normal 6 6 6 4" xfId="2191" xr:uid="{68C27ACD-0F26-412B-9F73-A95A3C124710}"/>
    <cellStyle name="Normal 6 6 6 4 2" xfId="3810" xr:uid="{300858BE-3E15-461C-A79D-6FD41E712E9E}"/>
    <cellStyle name="Normal 6 6 6 5" xfId="4243" xr:uid="{06BC0714-8198-43DC-A73C-DEA041718FF4}"/>
    <cellStyle name="Normal 6 6 6 5 2" xfId="3886" xr:uid="{C5625841-44B9-4205-A488-EA0C27AB201C}"/>
    <cellStyle name="Normal 6 6 6 6" xfId="1451" xr:uid="{69581727-8AFE-4806-A2AC-D4F3EA45BED1}"/>
    <cellStyle name="Normal 6 6 6 7" xfId="4924" xr:uid="{8AE9B93A-ECEA-450B-B96E-B4ABD92AEA00}"/>
    <cellStyle name="Normal 6 6 7" xfId="1454" xr:uid="{0311D096-5E87-497D-BCB6-EEC20CAC77CA}"/>
    <cellStyle name="Normal 6 6 7 2" xfId="1455" xr:uid="{C46D0942-2BA7-4806-8FDE-11D52BDF5FD0}"/>
    <cellStyle name="Normal 6 6 7 3" xfId="3798" xr:uid="{87D70D16-BCB8-462E-946D-4FC74A5EF4DB}"/>
    <cellStyle name="Normal 6 6 7 3 2" xfId="4835" xr:uid="{1E40BF6E-DC2E-46B6-8C9A-41537CE56177}"/>
    <cellStyle name="Normal 6 6 8" xfId="2179" xr:uid="{DAF32647-CAD3-43D8-968F-10544E1A5AE0}"/>
    <cellStyle name="Normal 6 6 8 2" xfId="3893" xr:uid="{5B8E420A-8114-4AF7-956E-BD9A4BA5559F}"/>
    <cellStyle name="Normal 6 6 9" xfId="4193" xr:uid="{AD4522D0-21FA-48BA-BD90-2B3D78D22D75}"/>
    <cellStyle name="Normal 6 6 9 2" xfId="4860" xr:uid="{D32990E2-9FB3-41B2-A30F-71ECB78D4984}"/>
    <cellStyle name="Normal 6 7" xfId="668" xr:uid="{00000000-0005-0000-0000-00009C020000}"/>
    <cellStyle name="Normal 6 7 2" xfId="4925" xr:uid="{5039C900-9E85-44B1-9E97-79EADF3FA16A}"/>
    <cellStyle name="Normal 7" xfId="669" xr:uid="{00000000-0005-0000-0000-00009D020000}"/>
    <cellStyle name="Normal 7 10" xfId="670" xr:uid="{00000000-0005-0000-0000-00009E020000}"/>
    <cellStyle name="Normal 7 10 2" xfId="1456" xr:uid="{BD5DADAC-EC38-44F8-8514-E56E82FBCA23}"/>
    <cellStyle name="Normal 7 10 2 2" xfId="1457" xr:uid="{D5D6DB8D-6EDB-4232-BAEF-C211A067EE09}"/>
    <cellStyle name="Normal 7 10 2 3" xfId="2853" xr:uid="{88491601-67AA-4191-9F4B-D733D8ADE5C8}"/>
    <cellStyle name="Normal 7 10 2 4" xfId="4357" xr:uid="{14AEC44B-A261-41DE-83BD-F1E128F0B448}"/>
    <cellStyle name="Normal 7 10 3" xfId="1458" xr:uid="{F07F8142-3FC7-48B1-B48E-98A6D35E9440}"/>
    <cellStyle name="Normal 7 10 3 2" xfId="4716" xr:uid="{6589BD3B-0A79-49F2-A778-7F86A77BAD3E}"/>
    <cellStyle name="Normal 7 10 4" xfId="1459" xr:uid="{1524592A-D186-4588-A460-95E2C34295F4}"/>
    <cellStyle name="Normal 7 10 5" xfId="2546" xr:uid="{3D887B2A-FA76-4534-BCEC-483285A39C54}"/>
    <cellStyle name="Normal 7 10 6" xfId="2426" xr:uid="{1A79D96E-8D9C-4CCA-A4A4-25D90D3B3DA5}"/>
    <cellStyle name="Normal 7 10 7" xfId="4195" xr:uid="{6645B07C-8511-4EA7-AF25-5F48B343C0EB}"/>
    <cellStyle name="Normal 7 11" xfId="671" xr:uid="{00000000-0005-0000-0000-00009F020000}"/>
    <cellStyle name="Normal 7 11 2" xfId="1460" xr:uid="{BA3E6F31-E431-475D-B995-A37ABD3A050F}"/>
    <cellStyle name="Normal 7 11 2 2" xfId="1461" xr:uid="{83E50793-9111-492A-9DA1-F5FE0F83A910}"/>
    <cellStyle name="Normal 7 11 2 3" xfId="2854" xr:uid="{ADF4DAB4-FC9C-40E4-94F9-4F5CCE752EEA}"/>
    <cellStyle name="Normal 7 11 2 4" xfId="4358" xr:uid="{F0D7E63B-EC04-4B36-A2F7-562AE0F15CDF}"/>
    <cellStyle name="Normal 7 11 3" xfId="1462" xr:uid="{25FDCD12-18A3-468F-B9BE-00A9A74FDB51}"/>
    <cellStyle name="Normal 7 11 3 2" xfId="4717" xr:uid="{406E2D09-CE65-4F09-89B3-4F8B8FEF3C00}"/>
    <cellStyle name="Normal 7 11 4" xfId="1463" xr:uid="{596BB910-215B-4F2A-85BC-3772C724EC1A}"/>
    <cellStyle name="Normal 7 11 5" xfId="2606" xr:uid="{38D24464-2785-4BE2-8156-1B2609597361}"/>
    <cellStyle name="Normal 7 11 6" xfId="2427" xr:uid="{C9A902B8-413A-4E23-AB07-BAEA4468479B}"/>
    <cellStyle name="Normal 7 11 7" xfId="4196" xr:uid="{2A5AB8A4-E5CD-45D5-8272-CC807D2698B8}"/>
    <cellStyle name="Normal 7 12" xfId="672" xr:uid="{00000000-0005-0000-0000-0000A0020000}"/>
    <cellStyle name="Normal 7 12 2" xfId="1464" xr:uid="{90E1E424-8467-4EFD-91DE-23C9135E75B4}"/>
    <cellStyle name="Normal 7 12 2 2" xfId="3455" xr:uid="{74CAFA74-580F-49A1-A246-23ECE9A08860}"/>
    <cellStyle name="Normal 7 12 2 3" xfId="4359" xr:uid="{53759129-DFDA-46E7-B42A-57E1578895AC}"/>
    <cellStyle name="Normal 7 12 3" xfId="1465" xr:uid="{401A9558-7CC5-42A9-B415-EFB071D0505C}"/>
    <cellStyle name="Normal 7 12 4" xfId="2855" xr:uid="{09BCDDE2-E5B3-4741-AB6F-4F843CEE6A08}"/>
    <cellStyle name="Normal 7 12 5" xfId="2428" xr:uid="{41AD9CAB-7531-4585-BA30-B9FAFC8AD0D4}"/>
    <cellStyle name="Normal 7 12 6" xfId="4197" xr:uid="{8805AE61-FA37-4E09-8E83-0934A97D2B0F}"/>
    <cellStyle name="Normal 7 13" xfId="673" xr:uid="{00000000-0005-0000-0000-0000A1020000}"/>
    <cellStyle name="Normal 7 13 2" xfId="1466" xr:uid="{13245D17-B7D1-4CC3-9491-459D350BEB37}"/>
    <cellStyle name="Normal 7 13 2 2" xfId="3019" xr:uid="{C31D92F0-13BE-4E12-A108-A7759D680F5E}"/>
    <cellStyle name="Normal 7 13 3" xfId="1467" xr:uid="{2F4452BB-EF14-40A2-966E-77104A069942}"/>
    <cellStyle name="Normal 7 13 4" xfId="2429" xr:uid="{A915BBC7-DC13-4F9B-827D-F4CB1C104365}"/>
    <cellStyle name="Normal 7 13 5" xfId="4198" xr:uid="{A66CCEF2-5DAE-4B50-8EAF-5BD4CBB07D99}"/>
    <cellStyle name="Normal 7 14" xfId="674" xr:uid="{00000000-0005-0000-0000-0000A2020000}"/>
    <cellStyle name="Normal 7 14 2" xfId="4718" xr:uid="{26915012-EFC6-42A8-93AC-1012DBA5201A}"/>
    <cellStyle name="Normal 7 14 3" xfId="1468" xr:uid="{02E1570A-96A4-4D69-9B98-32D3AEB26EE7}"/>
    <cellStyle name="Normal 7 14 4" xfId="4926" xr:uid="{7B88A779-6BBA-43F2-B330-2F17F3FA5F6A}"/>
    <cellStyle name="Normal 7 15" xfId="2470" xr:uid="{74A4C44C-AF9C-4886-B94F-1D3852A4B483}"/>
    <cellStyle name="Normal 7 16" xfId="2197" xr:uid="{D9CB0A3D-6ED9-4C27-8E56-8CCF826EEE64}"/>
    <cellStyle name="Normal 7 17" xfId="3931" xr:uid="{FEF7608F-0D80-4AFB-BF23-68F985A8D64B}"/>
    <cellStyle name="Normal 7 2" xfId="675" xr:uid="{00000000-0005-0000-0000-0000A3020000}"/>
    <cellStyle name="Normal 7 2 2" xfId="676" xr:uid="{00000000-0005-0000-0000-0000A4020000}"/>
    <cellStyle name="Normal 7 3" xfId="677" xr:uid="{00000000-0005-0000-0000-0000A5020000}"/>
    <cellStyle name="Normal 7 3 2" xfId="678" xr:uid="{00000000-0005-0000-0000-0000A6020000}"/>
    <cellStyle name="Normal 7 3 3" xfId="679" xr:uid="{00000000-0005-0000-0000-0000A7020000}"/>
    <cellStyle name="Normal 7 3 3 2" xfId="680" xr:uid="{00000000-0005-0000-0000-0000A8020000}"/>
    <cellStyle name="Normal 7 3 3 2 2" xfId="681" xr:uid="{00000000-0005-0000-0000-0000A9020000}"/>
    <cellStyle name="Normal 7 3 3 2 3" xfId="682" xr:uid="{00000000-0005-0000-0000-0000AA020000}"/>
    <cellStyle name="Normal 7 3 3 2 3 2" xfId="683" xr:uid="{00000000-0005-0000-0000-0000AB020000}"/>
    <cellStyle name="Normal 7 3 3 2 3 2 2" xfId="1469" xr:uid="{B01A82C7-74C8-4CA9-A9F8-F1B1F7BAC708}"/>
    <cellStyle name="Normal 7 3 3 2 3 2 3" xfId="1470" xr:uid="{661E0626-647B-4EF3-B05C-4598D918ED8E}"/>
    <cellStyle name="Normal 7 3 3 2 3 2 3 2" xfId="2070" xr:uid="{60A9756E-12E5-4790-9587-B573B09A63E0}"/>
    <cellStyle name="Normal 7 3 3 2 3 2 3 3" xfId="3799" xr:uid="{000B2EA5-BEE3-4E99-85C5-96271AEFA113}"/>
    <cellStyle name="Normal 7 3 3 2 3 2 3 3 2" xfId="3858" xr:uid="{824922D9-41BD-430D-8020-0E5505027C29}"/>
    <cellStyle name="Normal 7 3 3 2 3 3" xfId="1471" xr:uid="{ECF4E949-4BEC-4776-9043-E8B43D80092F}"/>
    <cellStyle name="Normal 7 3 3 2 3 4" xfId="3021" xr:uid="{0E87FD5B-9749-4AB2-8E4A-56654377C1E9}"/>
    <cellStyle name="Normal 7 3 3 2 3 5" xfId="2183" xr:uid="{3CE7AF12-75C1-4BB6-A65C-3DAA95DE4F67}"/>
    <cellStyle name="Normal 7 3 3 2 3 5 2" xfId="4782" xr:uid="{F1D6B631-D651-4E04-BF94-E42855D5913E}"/>
    <cellStyle name="Normal 7 3 3 2 3 6" xfId="4202" xr:uid="{B8455988-E156-405B-A073-67C900B12B81}"/>
    <cellStyle name="Normal 7 3 3 2 3 6 2" xfId="4837" xr:uid="{6C71F3DC-0A7A-4E80-A257-2A13A078A1EF}"/>
    <cellStyle name="Normal 7 3 3 2 3 7" xfId="4927" xr:uid="{18AA90DE-5870-4916-ADF1-717FE2F5D8B0}"/>
    <cellStyle name="Normal 7 3 3 2 4" xfId="684" xr:uid="{00000000-0005-0000-0000-0000AC020000}"/>
    <cellStyle name="Normal 7 3 3 2 4 2" xfId="3020" xr:uid="{62E952F2-872C-4666-92BC-56B6DD70D08D}"/>
    <cellStyle name="Normal 7 3 3 2 4 3" xfId="1472" xr:uid="{C448AD37-110C-49AE-8C9D-CF575E2C1A1A}"/>
    <cellStyle name="Normal 7 3 3 2 4 4" xfId="4928" xr:uid="{78612448-2BC0-4590-92F7-76AA520E31AA}"/>
    <cellStyle name="Normal 7 3 3 2 5" xfId="2182" xr:uid="{DF15F45F-F991-4301-BD36-5A14946835A4}"/>
    <cellStyle name="Normal 7 3 3 2 5 2" xfId="4810" xr:uid="{D7B29B8D-A47D-4253-8C6E-2786971DDDF7}"/>
    <cellStyle name="Normal 7 3 3 2 6" xfId="4201" xr:uid="{540DC707-3128-44E9-BC95-25A20D5708B1}"/>
    <cellStyle name="Normal 7 3 3 2 6 2" xfId="3825" xr:uid="{73FD9447-051D-4B0C-97E9-3BFB46E71370}"/>
    <cellStyle name="Normal 7 3 3 3" xfId="685" xr:uid="{00000000-0005-0000-0000-0000AD020000}"/>
    <cellStyle name="Normal 7 3 3 4" xfId="686" xr:uid="{00000000-0005-0000-0000-0000AE020000}"/>
    <cellStyle name="Normal 7 3 3 4 2" xfId="687" xr:uid="{00000000-0005-0000-0000-0000AF020000}"/>
    <cellStyle name="Normal 7 3 3 4 2 2" xfId="688" xr:uid="{00000000-0005-0000-0000-0000B0020000}"/>
    <cellStyle name="Normal 7 3 3 4 2 2 2" xfId="1473" xr:uid="{D9DE1D33-3DE7-4632-AEAB-C948AE2E3920}"/>
    <cellStyle name="Normal 7 3 3 4 2 2 2 2" xfId="2071" xr:uid="{20B69C69-06F2-409C-AB21-7B6611CF6A35}"/>
    <cellStyle name="Normal 7 3 3 4 2 2 2 3" xfId="3800" xr:uid="{00F513D8-3FE4-46E9-961B-ADCC72A9ACBF}"/>
    <cellStyle name="Normal 7 3 3 4 2 2 2 3 2" xfId="3809" xr:uid="{84DE3E7F-9C26-4A42-8057-B4D3047760B2}"/>
    <cellStyle name="Normal 7 3 3 4 2 2 3" xfId="2072" xr:uid="{3C288040-3CFE-4AFF-959C-F555989620B9}"/>
    <cellStyle name="Normal 7 3 3 4 2 3" xfId="689" xr:uid="{00000000-0005-0000-0000-0000B1020000}"/>
    <cellStyle name="Normal 7 3 3 4 2 3 2" xfId="1475" xr:uid="{B42C1414-C2DF-4A99-A98D-9054F6AE6853}"/>
    <cellStyle name="Normal 7 3 3 4 2 3 3" xfId="1476" xr:uid="{14791F3E-CD86-4202-ADCE-C1D4C238A292}"/>
    <cellStyle name="Normal 7 3 3 4 2 3 4" xfId="2185" xr:uid="{6C2E3818-5483-42AC-87F8-1DE7D47FE44D}"/>
    <cellStyle name="Normal 7 3 3 4 2 3 4 2" xfId="4850" xr:uid="{BC27B03C-651D-4A4B-AE9E-2CE65BF4ADCB}"/>
    <cellStyle name="Normal 7 3 3 4 2 3 5" xfId="1474" xr:uid="{D41DE339-9583-41C6-83BC-5FF8FC41B71B}"/>
    <cellStyle name="Normal 7 3 3 4 2 3 6" xfId="4930" xr:uid="{823657BE-757A-427D-9C79-7866825382E2}"/>
    <cellStyle name="Normal 7 3 3 4 3" xfId="1477" xr:uid="{85DB7AEB-6D00-44EE-ACB3-08A7B5EF6991}"/>
    <cellStyle name="Normal 7 3 3 4 4" xfId="3022" xr:uid="{736373C8-078E-4F4B-89C5-485855064CF0}"/>
    <cellStyle name="Normal 7 3 3 4 5" xfId="2184" xr:uid="{D633361D-DB42-49A0-9640-87600585EF0A}"/>
    <cellStyle name="Normal 7 3 3 4 5 2" xfId="4170" xr:uid="{9F431270-F2FD-4AAB-9700-FEF4F81E08E5}"/>
    <cellStyle name="Normal 7 3 3 4 6" xfId="4203" xr:uid="{C6C1143E-AF93-4BDD-B203-C54BF4F09A83}"/>
    <cellStyle name="Normal 7 3 3 4 6 2" xfId="3915" xr:uid="{994CBDCE-95C0-4CF3-9A77-CB8CCA89F50A}"/>
    <cellStyle name="Normal 7 3 3 4 7" xfId="4929" xr:uid="{620B02E2-2887-4C8A-AD93-35348E2E24E4}"/>
    <cellStyle name="Normal 7 3 3 5" xfId="1478" xr:uid="{83E0C773-EE49-4170-B75C-EF232963B100}"/>
    <cellStyle name="Normal 7 3 3 5 2" xfId="1479" xr:uid="{CC4D1412-B4AD-450F-B014-AD1F03EBF179}"/>
    <cellStyle name="Normal 7 3 3 5 3" xfId="3801" xr:uid="{9D2D47C9-28D4-4B3F-8157-E6AC01E5CEA0}"/>
    <cellStyle name="Normal 7 3 3 5 3 2" xfId="3916" xr:uid="{3B8D0F24-C611-438E-9CE2-D0CD6864649C}"/>
    <cellStyle name="Normal 7 3 4" xfId="690" xr:uid="{00000000-0005-0000-0000-0000B2020000}"/>
    <cellStyle name="Normal 7 3 4 2" xfId="691" xr:uid="{00000000-0005-0000-0000-0000B3020000}"/>
    <cellStyle name="Normal 7 3 4 3" xfId="692" xr:uid="{00000000-0005-0000-0000-0000B4020000}"/>
    <cellStyle name="Normal 7 3 4 3 2" xfId="693" xr:uid="{00000000-0005-0000-0000-0000B5020000}"/>
    <cellStyle name="Normal 7 3 4 3 2 2" xfId="1480" xr:uid="{129B9182-D9C1-43AE-8FAD-18B82374F06C}"/>
    <cellStyle name="Normal 7 3 4 3 2 3" xfId="1481" xr:uid="{1BFD639B-7F80-4582-973A-8435B2321C91}"/>
    <cellStyle name="Normal 7 3 4 3 2 3 2" xfId="2073" xr:uid="{C74A28B3-E757-4C51-B6E3-8E3BE06900AD}"/>
    <cellStyle name="Normal 7 3 4 3 2 3 3" xfId="3802" xr:uid="{EDC1FB9D-5F50-4D19-A39D-5A52C2690DAA}"/>
    <cellStyle name="Normal 7 3 4 3 2 3 3 2" xfId="4858" xr:uid="{D3F2A3BC-F64A-47D9-A1B9-113EEBCD3430}"/>
    <cellStyle name="Normal 7 3 4 3 3" xfId="1482" xr:uid="{E894C47A-0556-4FFA-A542-0DBFD49B7AB3}"/>
    <cellStyle name="Normal 7 3 4 3 4" xfId="3023" xr:uid="{0A35A324-3AD5-407F-8704-B01C44016AD1}"/>
    <cellStyle name="Normal 7 3 4 3 5" xfId="2187" xr:uid="{824D6CBE-2EFC-46F0-8A32-D66C88987006}"/>
    <cellStyle name="Normal 7 3 4 3 5 2" xfId="4816" xr:uid="{52CCDD16-75F3-49C0-B7B0-BD44536308AF}"/>
    <cellStyle name="Normal 7 3 4 3 6" xfId="4205" xr:uid="{7E8FCE4D-AE62-4479-9682-A96377598ED9}"/>
    <cellStyle name="Normal 7 3 4 3 6 2" xfId="4856" xr:uid="{610A3C7A-6D00-4B7A-9439-5DBE8D24DDDA}"/>
    <cellStyle name="Normal 7 3 4 3 7" xfId="4931" xr:uid="{3A2525CB-AF05-4406-8AE5-285173E52E9F}"/>
    <cellStyle name="Normal 7 3 4 4" xfId="694" xr:uid="{00000000-0005-0000-0000-0000B6020000}"/>
    <cellStyle name="Normal 7 3 4 4 2" xfId="2074" xr:uid="{C35C5AAE-4857-4EB3-BAB9-7E53BF19A2E2}"/>
    <cellStyle name="Normal 7 3 4 4 3" xfId="3803" xr:uid="{35383D7D-8004-4C30-9DC8-59538A099E9C}"/>
    <cellStyle name="Normal 7 3 4 4 3 2" xfId="3867" xr:uid="{29421B2A-7C7B-47FE-80B9-9FF44A9543F4}"/>
    <cellStyle name="Normal 7 3 4 4 4" xfId="1483" xr:uid="{56DB9FA1-B58C-41DA-8897-8E5F373D7404}"/>
    <cellStyle name="Normal 7 3 4 4 5" xfId="4932" xr:uid="{CCD40774-8B8B-4FA5-841A-C1EEE458D506}"/>
    <cellStyle name="Normal 7 3 4 5" xfId="2186" xr:uid="{3B96BF23-CED5-4F16-A4B4-4D6901040188}"/>
    <cellStyle name="Normal 7 3 4 5 2" xfId="4823" xr:uid="{8353404C-1D32-4713-B408-B0575EE6ED98}"/>
    <cellStyle name="Normal 7 3 4 6" xfId="4204" xr:uid="{F6A4C92D-0005-4C0A-8926-689F1C52577A}"/>
    <cellStyle name="Normal 7 3 4 6 2" xfId="3885" xr:uid="{0738D806-E6EB-4DAC-88E4-749BFFAFE336}"/>
    <cellStyle name="Normal 7 3 5" xfId="695" xr:uid="{00000000-0005-0000-0000-0000B7020000}"/>
    <cellStyle name="Normal 7 3 5 2" xfId="3899" xr:uid="{F2D07711-5047-4C1F-9A37-1E92116FC974}"/>
    <cellStyle name="Normal 7 3 5 3" xfId="4933" xr:uid="{C63DFEA0-6B5D-461C-8CA1-01CABC56F5A9}"/>
    <cellStyle name="Normal 7 4" xfId="696" xr:uid="{00000000-0005-0000-0000-0000B8020000}"/>
    <cellStyle name="Normal 7 4 10" xfId="697" xr:uid="{00000000-0005-0000-0000-0000B9020000}"/>
    <cellStyle name="Normal 7 4 10 2" xfId="1484" xr:uid="{61AF21EC-6862-4669-9685-AC4BBB1C5FDF}"/>
    <cellStyle name="Normal 7 4 10 2 2" xfId="3024" xr:uid="{FA3B3A04-C68C-43E0-9F00-DA0FFF31B34A}"/>
    <cellStyle name="Normal 7 4 10 3" xfId="1485" xr:uid="{4369F7AB-8B5F-4001-9848-1E12A291A29A}"/>
    <cellStyle name="Normal 7 4 10 4" xfId="2430" xr:uid="{2D7AA0AD-E992-40FC-8BFB-A80DB44A766F}"/>
    <cellStyle name="Normal 7 4 10 5" xfId="4207" xr:uid="{5E0EDD66-549D-42FA-93D5-B2A383BA4546}"/>
    <cellStyle name="Normal 7 4 11" xfId="1486" xr:uid="{C61B97A7-FC23-421E-9B80-2AB9AAD860E2}"/>
    <cellStyle name="Normal 7 4 11 2" xfId="3456" xr:uid="{F919CF7F-449F-4644-9081-9B2626D02062}"/>
    <cellStyle name="Normal 7 4 11 3" xfId="2856" xr:uid="{35D1D6C8-A8E8-45DA-80F6-CC991058DCC0}"/>
    <cellStyle name="Normal 7 4 11 4" xfId="2308" xr:uid="{280BF547-8BB4-44AB-808C-55FE7C7D7F70}"/>
    <cellStyle name="Normal 7 4 11 5" xfId="4206" xr:uid="{8E31A3EF-3D97-4A90-B61F-E760D73AD534}"/>
    <cellStyle name="Normal 7 4 12" xfId="1487" xr:uid="{948DB53B-24D2-4BA6-B57F-E02E34E28037}"/>
    <cellStyle name="Normal 7 4 12 2" xfId="3457" xr:uid="{3532DD87-E609-49CC-AC69-D5328E44ECE5}"/>
    <cellStyle name="Normal 7 4 12 3" xfId="4264" xr:uid="{F10C8BD0-B8F2-4439-9FA5-E174E3219D7E}"/>
    <cellStyle name="Normal 7 4 13" xfId="1488" xr:uid="{E6E2DBB2-1754-4B60-861D-6EDDDA55D1A6}"/>
    <cellStyle name="Normal 7 4 14" xfId="2471" xr:uid="{237A4882-C9D8-41B0-AA17-6844138184A7}"/>
    <cellStyle name="Normal 7 4 15" xfId="2198" xr:uid="{7E23AD82-33DB-4444-96FA-1AF767A10BE5}"/>
    <cellStyle name="Normal 7 4 16" xfId="3932" xr:uid="{AABCEFDD-151D-4EE6-8586-AF7D757A5ACF}"/>
    <cellStyle name="Normal 7 4 2" xfId="698" xr:uid="{00000000-0005-0000-0000-0000BA020000}"/>
    <cellStyle name="Normal 7 4 2 10" xfId="1489" xr:uid="{CECA34F5-77F2-447B-8191-77FCD1799C33}"/>
    <cellStyle name="Normal 7 4 2 10 2" xfId="3458" xr:uid="{A3446C9B-C12E-478B-9D72-2E6B40248671}"/>
    <cellStyle name="Normal 7 4 2 10 3" xfId="4360" xr:uid="{E698995C-129F-426D-8756-233AF58A92E3}"/>
    <cellStyle name="Normal 7 4 2 11" xfId="1490" xr:uid="{5F4DF8B3-2532-425F-AE2C-856D6AD380E0}"/>
    <cellStyle name="Normal 7 4 2 12" xfId="2480" xr:uid="{D6E6A118-54BA-4B7D-BFDC-4452CF561123}"/>
    <cellStyle name="Normal 7 4 2 13" xfId="2210" xr:uid="{B97A9382-69B4-4BD2-A357-D5FBA3593842}"/>
    <cellStyle name="Normal 7 4 2 14" xfId="4208" xr:uid="{86EECF8D-B990-4E14-B3A5-411E19A3A26B}"/>
    <cellStyle name="Normal 7 4 2 2" xfId="699" xr:uid="{00000000-0005-0000-0000-0000BB020000}"/>
    <cellStyle name="Normal 7 4 2 2 2" xfId="1491" xr:uid="{5DB468A6-6C32-49E3-8D7D-66B037FBC704}"/>
    <cellStyle name="Normal 7 4 2 2 2 2" xfId="1492" xr:uid="{76EF7A13-35B5-477B-B03E-7A276344B5F6}"/>
    <cellStyle name="Normal 7 4 2 2 2 2 2" xfId="2860" xr:uid="{1D4EBF77-AA1B-42A4-945E-02C52C3BBADA}"/>
    <cellStyle name="Normal 7 4 2 2 2 2 2 2" xfId="3461" xr:uid="{750616CE-12C5-4EE6-A6D0-CDEE96A76FF3}"/>
    <cellStyle name="Normal 7 4 2 2 2 2 2 3" xfId="4508" xr:uid="{FF226C20-5791-4F61-B93C-219D6EE23F54}"/>
    <cellStyle name="Normal 7 4 2 2 2 2 3" xfId="3462" xr:uid="{01388249-E46C-4343-AB16-9B96B8A56AC9}"/>
    <cellStyle name="Normal 7 4 2 2 2 2 3 2" xfId="4719" xr:uid="{3D6B72B0-B205-40F3-9C9D-92F48D00B73B}"/>
    <cellStyle name="Normal 7 4 2 2 2 2 4" xfId="3460" xr:uid="{CE1A102C-DAFE-4D56-AEEC-D157C1D3973E}"/>
    <cellStyle name="Normal 7 4 2 2 2 2 5" xfId="4396" xr:uid="{BF79C47E-C920-4F78-9663-0A822DADA226}"/>
    <cellStyle name="Normal 7 4 2 2 2 3" xfId="2859" xr:uid="{B53FB18D-E200-41FB-9C37-3A58F8AF8D7E}"/>
    <cellStyle name="Normal 7 4 2 2 2 3 2" xfId="3463" xr:uid="{1D579E6E-DD94-41D9-AF60-B6E0E83F8F64}"/>
    <cellStyle name="Normal 7 4 2 2 2 3 3" xfId="4507" xr:uid="{DF9B70F0-C6AB-4188-A4A3-81B8F56B2A8E}"/>
    <cellStyle name="Normal 7 4 2 2 2 4" xfId="3464" xr:uid="{4508044F-F339-4883-8F67-B9AA27FCC3FA}"/>
    <cellStyle name="Normal 7 4 2 2 2 4 2" xfId="4720" xr:uid="{9B5F7842-017A-4F89-9793-D070CCCE6231}"/>
    <cellStyle name="Normal 7 4 2 2 2 5" xfId="3459" xr:uid="{08C2BD8D-576C-49ED-B831-FC5D594A7CBB}"/>
    <cellStyle name="Normal 7 4 2 2 2 6" xfId="2599" xr:uid="{B2329767-9A5F-4F20-B485-807D2DDF57F0}"/>
    <cellStyle name="Normal 7 4 2 2 2 7" xfId="2293" xr:uid="{877F34BC-26AD-43AB-9944-141D16E849C8}"/>
    <cellStyle name="Normal 7 4 2 2 2 8" xfId="3952" xr:uid="{759AE750-7C0C-40A9-9BF8-67875A47254E}"/>
    <cellStyle name="Normal 7 4 2 2 3" xfId="1493" xr:uid="{234286BB-E1DB-48E8-BA79-91183FC90564}"/>
    <cellStyle name="Normal 7 4 2 2 3 2" xfId="2861" xr:uid="{6EB80209-182D-4F81-A53D-BDF5EC4B7239}"/>
    <cellStyle name="Normal 7 4 2 2 3 2 2" xfId="3466" xr:uid="{C7D04D99-6A74-4F95-85AD-EECB10E37AB8}"/>
    <cellStyle name="Normal 7 4 2 2 3 2 3" xfId="4509" xr:uid="{BAD71C40-4EBD-4D00-90AB-C005E0D18E5F}"/>
    <cellStyle name="Normal 7 4 2 2 3 3" xfId="3467" xr:uid="{ED091268-CD70-40F0-8804-3DD5624CC8D0}"/>
    <cellStyle name="Normal 7 4 2 2 3 3 2" xfId="4721" xr:uid="{7DAD83E8-A440-48CC-9A87-58159F88CC28}"/>
    <cellStyle name="Normal 7 4 2 2 3 4" xfId="3465" xr:uid="{F7724A02-E06F-44C6-8AA8-E2900CA0E092}"/>
    <cellStyle name="Normal 7 4 2 2 3 5" xfId="2642" xr:uid="{96DB349C-8FE8-442B-8DA5-7BB5D61D5140}"/>
    <cellStyle name="Normal 7 4 2 2 3 6" xfId="2432" xr:uid="{96A65036-D0FE-4C09-A26F-36A66783B030}"/>
    <cellStyle name="Normal 7 4 2 2 3 7" xfId="4245" xr:uid="{B8A119D1-5CAE-471B-83E1-CBE5FE71E550}"/>
    <cellStyle name="Normal 7 4 2 2 4" xfId="1494" xr:uid="{8043DC35-E1B6-4238-ADF0-9E0D95FB562B}"/>
    <cellStyle name="Normal 7 4 2 2 4 2" xfId="3468" xr:uid="{AE9C414F-E95B-4879-AD1A-FF56C5381CCC}"/>
    <cellStyle name="Normal 7 4 2 2 4 3" xfId="2858" xr:uid="{D42F27AA-93B2-479E-996A-57F34B6C3A45}"/>
    <cellStyle name="Normal 7 4 2 2 4 4" xfId="4361" xr:uid="{2FE0BD08-6F6F-4EF3-83DA-6B880E20C510}"/>
    <cellStyle name="Normal 7 4 2 2 5" xfId="3469" xr:uid="{F7E5B97C-9A53-499B-BCDA-730DE05FBF5B}"/>
    <cellStyle name="Normal 7 4 2 2 5 2" xfId="4722" xr:uid="{886A5701-ACFF-4D86-BAEA-E6F14DF682E8}"/>
    <cellStyle name="Normal 7 4 2 2 6" xfId="3025" xr:uid="{13288B93-47D4-4B60-9347-FDB02C1D5B7F}"/>
    <cellStyle name="Normal 7 4 2 2 7" xfId="2539" xr:uid="{42CD193A-6533-4EC1-9737-DE6F60E68994}"/>
    <cellStyle name="Normal 7 4 2 2 8" xfId="2233" xr:uid="{1E0E2C5D-8181-4F7B-AF97-F9B706915A45}"/>
    <cellStyle name="Normal 7 4 2 2 9" xfId="4209" xr:uid="{8E9D80F1-17CC-4CF2-A083-015CA8D9ED96}"/>
    <cellStyle name="Normal 7 4 2 3" xfId="700" xr:uid="{00000000-0005-0000-0000-0000BC020000}"/>
    <cellStyle name="Normal 7 4 2 3 2" xfId="1495" xr:uid="{90C8D8E0-AB75-44B2-B296-169FA0DB3B47}"/>
    <cellStyle name="Normal 7 4 2 3 2 2" xfId="1496" xr:uid="{068BA677-43EC-46C4-9BE8-61F9DBF57AE8}"/>
    <cellStyle name="Normal 7 4 2 3 2 2 2" xfId="3471" xr:uid="{3444789F-BBC2-4D58-9739-9F422FCE486E}"/>
    <cellStyle name="Normal 7 4 2 3 2 2 3" xfId="4511" xr:uid="{F51BC647-4068-4F8D-8A52-52E3D49A6A0F}"/>
    <cellStyle name="Normal 7 4 2 3 2 3" xfId="3472" xr:uid="{C8FCF710-0999-4BAD-9302-35AE447B0C99}"/>
    <cellStyle name="Normal 7 4 2 3 2 3 2" xfId="4723" xr:uid="{53A262AC-125B-440F-A181-405AB6DA55A3}"/>
    <cellStyle name="Normal 7 4 2 3 2 4" xfId="3470" xr:uid="{83588C8C-7346-4D7A-B157-C9988565B67B}"/>
    <cellStyle name="Normal 7 4 2 3 2 5" xfId="2576" xr:uid="{71EDD20F-2937-4BCB-AB63-5FCAD825088C}"/>
    <cellStyle name="Normal 7 4 2 3 2 6" xfId="2433" xr:uid="{AB97E8F6-F76B-4DAF-88B5-DB6658EFFF31}"/>
    <cellStyle name="Normal 7 4 2 3 2 7" xfId="4246" xr:uid="{24989D87-A4B8-46AF-802F-060601001D78}"/>
    <cellStyle name="Normal 7 4 2 3 3" xfId="1497" xr:uid="{FF97873F-7E94-4BAB-9169-1421018EA2EF}"/>
    <cellStyle name="Normal 7 4 2 3 3 2" xfId="2862" xr:uid="{2EAADE7A-7A84-4F3F-B6EF-7CCED6026E19}"/>
    <cellStyle name="Normal 7 4 2 3 3 2 2" xfId="3474" xr:uid="{CFE04BC0-2D5D-4420-94A8-9E5820D0C3EE}"/>
    <cellStyle name="Normal 7 4 2 3 3 2 3" xfId="4512" xr:uid="{2ED4078C-47DF-44F2-920F-5BF547B00163}"/>
    <cellStyle name="Normal 7 4 2 3 3 3" xfId="3475" xr:uid="{834DFEE1-44BF-4B3D-BE2F-5853BF2EC561}"/>
    <cellStyle name="Normal 7 4 2 3 3 3 2" xfId="4724" xr:uid="{C2A9D991-921B-464B-B0BC-F95BE49FF7E6}"/>
    <cellStyle name="Normal 7 4 2 3 3 4" xfId="3473" xr:uid="{850B3542-C2CD-4528-A2B9-6DD60213D6E2}"/>
    <cellStyle name="Normal 7 4 2 3 3 5" xfId="2678" xr:uid="{DB3B930E-22DF-4EFF-9998-2022B873D0A3}"/>
    <cellStyle name="Normal 7 4 2 3 3 6" xfId="4362" xr:uid="{9F00AB91-305E-4D8E-8379-79DB374BE7D7}"/>
    <cellStyle name="Normal 7 4 2 3 4" xfId="1498" xr:uid="{ACFD4008-8AB2-4F53-BF15-88EBD98E9F29}"/>
    <cellStyle name="Normal 7 4 2 3 4 2" xfId="3476" xr:uid="{D8484370-F131-4247-BFD8-234AD1F648D9}"/>
    <cellStyle name="Normal 7 4 2 3 4 3" xfId="4510" xr:uid="{E327F96C-1C4D-410B-9AAF-7F5100B80977}"/>
    <cellStyle name="Normal 7 4 2 3 5" xfId="3477" xr:uid="{F5467217-025C-4640-8974-754B3258BEB8}"/>
    <cellStyle name="Normal 7 4 2 3 5 2" xfId="4725" xr:uid="{1B0B02EE-2CA6-4815-977D-74E4D6D3CF41}"/>
    <cellStyle name="Normal 7 4 2 3 6" xfId="3026" xr:uid="{B3FA8264-6C79-4065-A785-C8B539CE7DCC}"/>
    <cellStyle name="Normal 7 4 2 3 7" xfId="2516" xr:uid="{EF9C3656-05D4-4D92-8E3B-B97354FBE3C3}"/>
    <cellStyle name="Normal 7 4 2 3 8" xfId="2270" xr:uid="{07848A0C-F548-424F-A6F5-5DF93C8372DD}"/>
    <cellStyle name="Normal 7 4 2 3 9" xfId="4210" xr:uid="{8CABA273-D9C7-49A9-9482-D4F28891EE7C}"/>
    <cellStyle name="Normal 7 4 2 4" xfId="701" xr:uid="{00000000-0005-0000-0000-0000BD020000}"/>
    <cellStyle name="Normal 7 4 2 4 2" xfId="1499" xr:uid="{FEFD7137-3102-456F-8738-6E7B633467C2}"/>
    <cellStyle name="Normal 7 4 2 4 2 2" xfId="1500" xr:uid="{E1703D9E-3A67-4059-8402-E6D88DEC912F}"/>
    <cellStyle name="Normal 7 4 2 4 2 2 2" xfId="3479" xr:uid="{11373162-B991-4E38-BAA5-F9150D2B9F49}"/>
    <cellStyle name="Normal 7 4 2 4 2 2 3" xfId="4513" xr:uid="{A57C680F-B45F-4C92-804F-3B3EDC49C674}"/>
    <cellStyle name="Normal 7 4 2 4 2 3" xfId="3480" xr:uid="{F28E4579-6160-4357-91E1-06234475B026}"/>
    <cellStyle name="Normal 7 4 2 4 2 3 2" xfId="4726" xr:uid="{A4C8971A-DE3A-4244-9F34-AD699D2F6018}"/>
    <cellStyle name="Normal 7 4 2 4 2 4" xfId="3478" xr:uid="{091CD2D7-437D-4493-8AAF-DF8697136996}"/>
    <cellStyle name="Normal 7 4 2 4 2 5" xfId="2659" xr:uid="{617D1EF8-A687-410D-A198-6EFAF118EE2B}"/>
    <cellStyle name="Normal 7 4 2 4 2 6" xfId="2434" xr:uid="{7A28ED81-9418-4F9F-8179-F7CBAF49433A}"/>
    <cellStyle name="Normal 7 4 2 4 2 7" xfId="4247" xr:uid="{1806BED0-3F3C-4406-A431-21D9BF6CB631}"/>
    <cellStyle name="Normal 7 4 2 4 3" xfId="1501" xr:uid="{0115954A-2A7A-47AF-989A-D8140E5101E2}"/>
    <cellStyle name="Normal 7 4 2 4 3 2" xfId="3481" xr:uid="{E8093B7F-55E5-44F2-9833-AACEF4677F8D}"/>
    <cellStyle name="Normal 7 4 2 4 3 3" xfId="2863" xr:uid="{3AE8BEE8-1411-4B9A-9AC0-C9D01A2AF2B0}"/>
    <cellStyle name="Normal 7 4 2 4 3 4" xfId="4363" xr:uid="{935827F3-D2B9-4B7C-9EE0-B5530C217DFF}"/>
    <cellStyle name="Normal 7 4 2 4 4" xfId="1502" xr:uid="{D68DDBF0-FF37-4F07-B89E-A609F2447B6F}"/>
    <cellStyle name="Normal 7 4 2 4 4 2" xfId="4727" xr:uid="{6DECBCAF-4EBE-4513-ABC7-899985632EE6}"/>
    <cellStyle name="Normal 7 4 2 4 5" xfId="3027" xr:uid="{1D737EC2-A832-426E-ABFF-8D41B54ABF00}"/>
    <cellStyle name="Normal 7 4 2 4 6" xfId="2496" xr:uid="{8AD608B8-DA99-4982-9D1D-76836BC1D63E}"/>
    <cellStyle name="Normal 7 4 2 4 7" xfId="2250" xr:uid="{93614939-FC8E-4D2B-A8AA-43DEB4A2EBDF}"/>
    <cellStyle name="Normal 7 4 2 4 8" xfId="4211" xr:uid="{9E41CFCA-DC89-4FD2-AFC5-B5124DB65421}"/>
    <cellStyle name="Normal 7 4 2 5" xfId="702" xr:uid="{00000000-0005-0000-0000-0000BE020000}"/>
    <cellStyle name="Normal 7 4 2 5 2" xfId="1503" xr:uid="{785B5B12-834E-4EFA-B9B6-BE2A5184420F}"/>
    <cellStyle name="Normal 7 4 2 5 2 2" xfId="1504" xr:uid="{814996B6-6293-4007-A84C-23387D3E71C3}"/>
    <cellStyle name="Normal 7 4 2 5 2 3" xfId="2864" xr:uid="{0230ED63-25E9-49DC-A37E-03F2D85D7013}"/>
    <cellStyle name="Normal 7 4 2 5 2 4" xfId="4364" xr:uid="{53EF2311-A139-4090-A364-96E3BF928F66}"/>
    <cellStyle name="Normal 7 4 2 5 3" xfId="1505" xr:uid="{E45A4308-3859-462B-8332-20AF0216CD12}"/>
    <cellStyle name="Normal 7 4 2 5 3 2" xfId="4728" xr:uid="{7109F697-EA32-4D98-A334-FD6AA488F800}"/>
    <cellStyle name="Normal 7 4 2 5 4" xfId="1506" xr:uid="{948B9FB1-7344-419B-8931-FAEC89A0267F}"/>
    <cellStyle name="Normal 7 4 2 5 5" xfId="2556" xr:uid="{B3AA2C5D-14EE-4704-BEDC-9B85B2CF1A52}"/>
    <cellStyle name="Normal 7 4 2 5 6" xfId="2435" xr:uid="{B4125A68-B849-4AD8-93CD-659844BA924A}"/>
    <cellStyle name="Normal 7 4 2 5 7" xfId="4212" xr:uid="{DD8F8D1B-5A9F-43C1-9918-5E413EABDD7C}"/>
    <cellStyle name="Normal 7 4 2 6" xfId="703" xr:uid="{00000000-0005-0000-0000-0000BF020000}"/>
    <cellStyle name="Normal 7 4 2 6 2" xfId="1507" xr:uid="{D5EDBE5E-4379-473D-9F3F-898C7B77F6B2}"/>
    <cellStyle name="Normal 7 4 2 6 2 2" xfId="1508" xr:uid="{0CAD3A07-A340-48D9-B334-4F01ABEEE793}"/>
    <cellStyle name="Normal 7 4 2 6 2 3" xfId="2865" xr:uid="{14EE3322-8C29-40DD-8957-02F0E795E333}"/>
    <cellStyle name="Normal 7 4 2 6 2 4" xfId="4365" xr:uid="{BB09FD66-8048-44E9-80FF-A62EF807E088}"/>
    <cellStyle name="Normal 7 4 2 6 3" xfId="1509" xr:uid="{2268C408-AAA5-4499-9CA1-D9CF6D2E9EEA}"/>
    <cellStyle name="Normal 7 4 2 6 3 2" xfId="4729" xr:uid="{12591570-8CD5-4504-8C56-7F2B4D011EA5}"/>
    <cellStyle name="Normal 7 4 2 6 4" xfId="1510" xr:uid="{7FFF9B98-5268-4332-8541-E286FF7D0C77}"/>
    <cellStyle name="Normal 7 4 2 6 5" xfId="2619" xr:uid="{542C81E9-E4BD-459A-A7B9-449C917C9AF1}"/>
    <cellStyle name="Normal 7 4 2 6 6" xfId="2436" xr:uid="{61B1A136-0578-4E20-9390-1BB79236B4F8}"/>
    <cellStyle name="Normal 7 4 2 6 7" xfId="4213" xr:uid="{D71F701A-2CF5-4D55-8A74-61EC1A80629A}"/>
    <cellStyle name="Normal 7 4 2 7" xfId="704" xr:uid="{00000000-0005-0000-0000-0000C0020000}"/>
    <cellStyle name="Normal 7 4 2 7 2" xfId="1511" xr:uid="{830BFD76-1560-47A7-B66D-C1DC2386CDF0}"/>
    <cellStyle name="Normal 7 4 2 7 2 2" xfId="3028" xr:uid="{512072BE-DAF2-43B9-AFD1-46BAE2605E4A}"/>
    <cellStyle name="Normal 7 4 2 7 3" xfId="1512" xr:uid="{371AC1B2-1BF3-4D95-BCE8-E080B52CF69C}"/>
    <cellStyle name="Normal 7 4 2 7 4" xfId="2437" xr:uid="{C6755A12-6167-438A-AB64-F780278DD8E5}"/>
    <cellStyle name="Normal 7 4 2 7 5" xfId="4214" xr:uid="{0E2F2229-61F9-4594-8643-E31997C060DE}"/>
    <cellStyle name="Normal 7 4 2 8" xfId="705" xr:uid="{00000000-0005-0000-0000-0000C1020000}"/>
    <cellStyle name="Normal 7 4 2 8 2" xfId="1513" xr:uid="{26700C27-C481-4192-92D6-4A25B63E7FBE}"/>
    <cellStyle name="Normal 7 4 2 8 2 2" xfId="3029" xr:uid="{46DD1050-8003-44C8-98C3-CD2204B54CB1}"/>
    <cellStyle name="Normal 7 4 2 8 3" xfId="1514" xr:uid="{E6E18A50-C0CA-4D2D-AE48-4596535D45DB}"/>
    <cellStyle name="Normal 7 4 2 8 4" xfId="2438" xr:uid="{2C00E858-8727-4B25-8278-2C5D8C243F03}"/>
    <cellStyle name="Normal 7 4 2 8 5" xfId="4215" xr:uid="{DB7A0B96-70CB-4E3E-B252-9D79BE79B4F1}"/>
    <cellStyle name="Normal 7 4 2 9" xfId="1515" xr:uid="{0588B17C-E222-49F8-A8B5-7B8F10156F05}"/>
    <cellStyle name="Normal 7 4 2 9 2" xfId="3482" xr:uid="{4D7D7494-29F6-43F6-B94F-B51F4EDD6B86}"/>
    <cellStyle name="Normal 7 4 2 9 3" xfId="2857" xr:uid="{3A31C0E0-D508-42DB-A3B0-20374E395C0F}"/>
    <cellStyle name="Normal 7 4 2 9 4" xfId="2431" xr:uid="{EB273554-98C1-4DA4-AB09-9B5137371719}"/>
    <cellStyle name="Normal 7 4 2 9 5" xfId="4244" xr:uid="{03B05CB0-ACAA-40DD-8674-9F8A0EC3B9F2}"/>
    <cellStyle name="Normal 7 4 3" xfId="706" xr:uid="{00000000-0005-0000-0000-0000C2020000}"/>
    <cellStyle name="Normal 7 4 3 2" xfId="707" xr:uid="{00000000-0005-0000-0000-0000C3020000}"/>
    <cellStyle name="Normal 7 4 3 2 2" xfId="1516" xr:uid="{EAC71F85-83A8-4F60-9C37-9FED21824739}"/>
    <cellStyle name="Normal 7 4 3 2 2 2" xfId="2868" xr:uid="{23EB0B77-C03C-4B66-9A14-7C0A0124F9AD}"/>
    <cellStyle name="Normal 7 4 3 2 2 2 2" xfId="3484" xr:uid="{478A981A-19E7-4538-86EE-D03ECE727204}"/>
    <cellStyle name="Normal 7 4 3 2 2 2 3" xfId="4514" xr:uid="{8F06A610-D53C-4F59-96C1-8EEE469BAD69}"/>
    <cellStyle name="Normal 7 4 3 2 2 3" xfId="3485" xr:uid="{88E790B4-E7DE-4E18-A0B2-4642187B0EED}"/>
    <cellStyle name="Normal 7 4 3 2 2 3 2" xfId="4730" xr:uid="{A029281B-28E8-4394-8829-40A5F25433D9}"/>
    <cellStyle name="Normal 7 4 3 2 2 4" xfId="3483" xr:uid="{5ED9A727-9CE6-44B8-9265-1EE8A83D95BF}"/>
    <cellStyle name="Normal 7 4 3 2 2 5" xfId="2685" xr:uid="{9C75233D-3340-41E3-B86D-3D0C853DE9EA}"/>
    <cellStyle name="Normal 7 4 3 2 2 6" xfId="2440" xr:uid="{27817EC4-E5AC-465A-A87C-C23E39FB1D80}"/>
    <cellStyle name="Normal 7 4 3 2 2 7" xfId="4249" xr:uid="{C855D018-0100-4817-8C1C-66FF3474908B}"/>
    <cellStyle name="Normal 7 4 3 2 3" xfId="1517" xr:uid="{17D29D51-2C52-4132-84C8-8215D1FF8AC4}"/>
    <cellStyle name="Normal 7 4 3 2 3 2" xfId="3486" xr:uid="{1A94D834-A260-491F-84D2-2352E9587295}"/>
    <cellStyle name="Normal 7 4 3 2 3 3" xfId="2867" xr:uid="{B87A97F9-CF78-4A3E-949E-1AD7B7EF672D}"/>
    <cellStyle name="Normal 7 4 3 2 3 4" xfId="4367" xr:uid="{44818340-6DCB-44F1-A5F6-D89C98D495A0}"/>
    <cellStyle name="Normal 7 4 3 2 4" xfId="3487" xr:uid="{AAC09281-3BB1-43FB-8357-EB9B25701360}"/>
    <cellStyle name="Normal 7 4 3 2 4 2" xfId="4731" xr:uid="{864185EB-8233-415C-996B-026D701806C7}"/>
    <cellStyle name="Normal 7 4 3 2 5" xfId="3031" xr:uid="{2B9D085E-4B11-496E-9D92-1C87E09ED75F}"/>
    <cellStyle name="Normal 7 4 3 2 6" xfId="2583" xr:uid="{82E04CAD-2BB4-4CE3-A805-0E7A7B86B362}"/>
    <cellStyle name="Normal 7 4 3 2 7" xfId="2277" xr:uid="{29438BBA-266C-4AC7-A706-0E385D7CAF30}"/>
    <cellStyle name="Normal 7 4 3 2 8" xfId="4217" xr:uid="{75B03C88-79B0-48B4-91DE-A9B024745716}"/>
    <cellStyle name="Normal 7 4 3 3" xfId="1518" xr:uid="{C69D34E8-14C8-4016-AEEB-35BCD8470566}"/>
    <cellStyle name="Normal 7 4 3 3 2" xfId="2869" xr:uid="{342BA4B2-2F55-4BBF-A0EF-A45A81AC12E6}"/>
    <cellStyle name="Normal 7 4 3 3 2 2" xfId="3489" xr:uid="{68DF65E8-516A-43F5-A55A-D05D3DE3548C}"/>
    <cellStyle name="Normal 7 4 3 3 2 3" xfId="4515" xr:uid="{712C8B37-702B-41A9-823B-15B8BCD92FC0}"/>
    <cellStyle name="Normal 7 4 3 3 3" xfId="3490" xr:uid="{A15DA1C3-0D42-4CC2-A40E-FE3403073EEB}"/>
    <cellStyle name="Normal 7 4 3 3 3 2" xfId="4732" xr:uid="{604C6571-ECEB-4D97-8538-995F2D0F332F}"/>
    <cellStyle name="Normal 7 4 3 3 4" xfId="3488" xr:uid="{4144D3C0-3AF3-462F-AA5F-4A592E23FB04}"/>
    <cellStyle name="Normal 7 4 3 3 5" xfId="2626" xr:uid="{A2AD0C76-040A-4C5C-BA52-57BF9B4B2DD0}"/>
    <cellStyle name="Normal 7 4 3 3 6" xfId="2439" xr:uid="{83B5DE5D-1725-4204-8F10-79BC9E5644B4}"/>
    <cellStyle name="Normal 7 4 3 3 7" xfId="4248" xr:uid="{2712731D-8F9B-4293-890D-15D3094BC383}"/>
    <cellStyle name="Normal 7 4 3 4" xfId="1519" xr:uid="{2386F111-8B3F-4F43-A1E5-E22102415EFD}"/>
    <cellStyle name="Normal 7 4 3 4 2" xfId="3491" xr:uid="{4DA927F3-8BB4-4ED2-ACDE-F4377D746465}"/>
    <cellStyle name="Normal 7 4 3 4 3" xfId="2866" xr:uid="{34C040BD-2CB0-4261-8867-5C647A67C920}"/>
    <cellStyle name="Normal 7 4 3 4 4" xfId="4366" xr:uid="{003CD7B4-8541-4B05-992E-A5D3D4F90A72}"/>
    <cellStyle name="Normal 7 4 3 5" xfId="1520" xr:uid="{6EAC2C3A-871D-4354-87A4-023FEAA6D7FA}"/>
    <cellStyle name="Normal 7 4 3 5 2" xfId="4733" xr:uid="{82D206D5-BEFE-44B7-9F65-B9EF6560F526}"/>
    <cellStyle name="Normal 7 4 3 6" xfId="3030" xr:uid="{F12A18B3-6A36-4E72-AF74-52D70DE631DE}"/>
    <cellStyle name="Normal 7 4 3 7" xfId="2523" xr:uid="{83D92457-6485-455D-AEE7-5D7E8A351134}"/>
    <cellStyle name="Normal 7 4 3 8" xfId="2217" xr:uid="{E9753360-B0EF-41F3-B11D-B47BE3D93145}"/>
    <cellStyle name="Normal 7 4 3 9" xfId="4216" xr:uid="{6576C957-6045-483F-B4C6-F25CEFF1031F}"/>
    <cellStyle name="Normal 7 4 4" xfId="708" xr:uid="{00000000-0005-0000-0000-0000C4020000}"/>
    <cellStyle name="Normal 7 4 4 2" xfId="1521" xr:uid="{5B4A130F-12DD-4A42-BB5D-E0294C8C9D4A}"/>
    <cellStyle name="Normal 7 4 4 2 2" xfId="1522" xr:uid="{FD1EB4F0-A80E-4FE8-A2D8-CE216E3E530C}"/>
    <cellStyle name="Normal 7 4 4 2 2 2" xfId="2872" xr:uid="{9F7914C6-2F55-4B69-AF3C-5784826FBC7D}"/>
    <cellStyle name="Normal 7 4 4 2 2 2 2" xfId="3494" xr:uid="{7CD6C156-C6DC-45E2-A609-92B921DE5687}"/>
    <cellStyle name="Normal 7 4 4 2 2 2 3" xfId="4517" xr:uid="{56AE9047-2297-4389-9CD8-34D592618EA2}"/>
    <cellStyle name="Normal 7 4 4 2 2 3" xfId="3495" xr:uid="{163A245F-8D32-4B77-B9B7-84BBD55E07C0}"/>
    <cellStyle name="Normal 7 4 4 2 2 3 2" xfId="4734" xr:uid="{93AE0CB5-2454-457A-B5CC-76F629E9483D}"/>
    <cellStyle name="Normal 7 4 4 2 2 4" xfId="3493" xr:uid="{178C55AE-53FB-481F-B794-462F23FF5351}"/>
    <cellStyle name="Normal 7 4 4 2 2 5" xfId="4391" xr:uid="{516A6E0B-E67F-47F7-8BB2-026FA83ED658}"/>
    <cellStyle name="Normal 7 4 4 2 3" xfId="2871" xr:uid="{133B9DDB-FFB9-48AB-961B-91B425CE9A98}"/>
    <cellStyle name="Normal 7 4 4 2 3 2" xfId="3496" xr:uid="{D2826A2D-4CDC-4895-AA55-CF0BC5E1A352}"/>
    <cellStyle name="Normal 7 4 4 2 3 3" xfId="4516" xr:uid="{044E5B00-B7BB-4C34-9973-D44096C47D07}"/>
    <cellStyle name="Normal 7 4 4 2 4" xfId="3497" xr:uid="{8E80A10B-AC10-48B7-A511-5CD253E5A915}"/>
    <cellStyle name="Normal 7 4 4 2 4 2" xfId="4735" xr:uid="{C517F7B4-06C5-4216-BA5D-B7771B57C12E}"/>
    <cellStyle name="Normal 7 4 4 2 5" xfId="3492" xr:uid="{D3154AB9-E6D2-49F7-BF87-E824EC963B31}"/>
    <cellStyle name="Normal 7 4 4 2 6" xfId="2590" xr:uid="{577359E9-87B8-4370-B69A-FF1765E413E0}"/>
    <cellStyle name="Normal 7 4 4 2 7" xfId="2284" xr:uid="{BF9E9E43-E698-465D-8F24-A06A91F81599}"/>
    <cellStyle name="Normal 7 4 4 2 8" xfId="3946" xr:uid="{C4F3567B-6D4F-4DE1-89B5-9C2E8AA192F0}"/>
    <cellStyle name="Normal 7 4 4 3" xfId="1523" xr:uid="{A90C0D65-F8DF-4AC5-9483-51826F8B5C27}"/>
    <cellStyle name="Normal 7 4 4 3 2" xfId="2873" xr:uid="{E6C6CA98-04A7-44C5-A063-FDB4BFD9E579}"/>
    <cellStyle name="Normal 7 4 4 3 2 2" xfId="3499" xr:uid="{7999BAEA-5C19-4BF8-8D55-DCA06DBEEE53}"/>
    <cellStyle name="Normal 7 4 4 3 2 3" xfId="4518" xr:uid="{D83AA727-56B7-4448-9B03-D524C933EBC8}"/>
    <cellStyle name="Normal 7 4 4 3 3" xfId="3500" xr:uid="{8B76C43F-0AA6-4CD6-AF7E-CF351030E481}"/>
    <cellStyle name="Normal 7 4 4 3 3 2" xfId="4736" xr:uid="{5FD0C7DA-F044-4E5F-9940-493695662660}"/>
    <cellStyle name="Normal 7 4 4 3 4" xfId="3498" xr:uid="{9FCE4EAF-E837-4B99-AC0B-6C570B4AEC3D}"/>
    <cellStyle name="Normal 7 4 4 3 5" xfId="2633" xr:uid="{9F553556-CA40-4795-88F1-3534CFF3DC9B}"/>
    <cellStyle name="Normal 7 4 4 3 6" xfId="2441" xr:uid="{29C30BEA-CE16-41C5-90AD-5725FD849BDA}"/>
    <cellStyle name="Normal 7 4 4 3 7" xfId="4250" xr:uid="{B08FB0BF-204F-496A-B2F6-6AD12E961CBF}"/>
    <cellStyle name="Normal 7 4 4 4" xfId="1524" xr:uid="{9BB60E4E-D3B6-4800-AE56-8051F074CA0D}"/>
    <cellStyle name="Normal 7 4 4 4 2" xfId="3501" xr:uid="{9BB319C9-56F4-44AD-A8FF-E63C18ACA731}"/>
    <cellStyle name="Normal 7 4 4 4 3" xfId="2870" xr:uid="{34ACF93A-D0A0-40A5-875E-2ED35FE2AF9E}"/>
    <cellStyle name="Normal 7 4 4 4 4" xfId="4368" xr:uid="{637CEF66-DF97-4FF5-934F-9395109E92B1}"/>
    <cellStyle name="Normal 7 4 4 5" xfId="3502" xr:uid="{E5D83636-3E88-45F7-A2AD-1920298FA9E4}"/>
    <cellStyle name="Normal 7 4 4 5 2" xfId="4737" xr:uid="{6CF0B0CE-49E0-4867-A264-2BC3E0B39AD1}"/>
    <cellStyle name="Normal 7 4 4 6" xfId="3032" xr:uid="{5F001A8C-ED17-4046-9470-3F54A36892EA}"/>
    <cellStyle name="Normal 7 4 4 7" xfId="2530" xr:uid="{E813AE71-F719-48CF-A16A-49B2102B9ECA}"/>
    <cellStyle name="Normal 7 4 4 8" xfId="2224" xr:uid="{22EAB966-5B2E-49DF-B01D-DB9BDA3FA7E9}"/>
    <cellStyle name="Normal 7 4 4 9" xfId="4218" xr:uid="{C4691FCA-0FE3-45ED-8408-61C187E2BE20}"/>
    <cellStyle name="Normal 7 4 5" xfId="709" xr:uid="{00000000-0005-0000-0000-0000C5020000}"/>
    <cellStyle name="Normal 7 4 5 2" xfId="1525" xr:uid="{815E8BA2-85DF-43E4-B65C-3DA0B13729D5}"/>
    <cellStyle name="Normal 7 4 5 2 2" xfId="1526" xr:uid="{6CDB6395-6C90-48B3-85A2-FFB650CD316A}"/>
    <cellStyle name="Normal 7 4 5 2 2 2" xfId="3504" xr:uid="{FA7DF404-4E52-4787-8308-8237F9AC57C9}"/>
    <cellStyle name="Normal 7 4 5 2 2 3" xfId="4520" xr:uid="{A32BB3F2-F8E8-4C94-AD98-D9983108DA36}"/>
    <cellStyle name="Normal 7 4 5 2 3" xfId="3505" xr:uid="{318A2B69-8FA9-4ED4-BF61-4215D0FD38FF}"/>
    <cellStyle name="Normal 7 4 5 2 3 2" xfId="4738" xr:uid="{5CC34E7F-C0F1-453E-BA91-E426CE0EF768}"/>
    <cellStyle name="Normal 7 4 5 2 4" xfId="3503" xr:uid="{D5ACB376-C19C-4903-9813-255D6312C7A6}"/>
    <cellStyle name="Normal 7 4 5 2 5" xfId="2564" xr:uid="{B46713C1-038A-4E35-8A77-215454F26D97}"/>
    <cellStyle name="Normal 7 4 5 2 6" xfId="2442" xr:uid="{D97FBBCB-7C9E-4EEE-AF8F-732D83B67734}"/>
    <cellStyle name="Normal 7 4 5 2 7" xfId="4251" xr:uid="{613C2637-34D3-4318-953E-D62732F8293A}"/>
    <cellStyle name="Normal 7 4 5 3" xfId="1527" xr:uid="{12F6F5E1-94C3-4D3C-B9AB-A631FB43C750}"/>
    <cellStyle name="Normal 7 4 5 3 2" xfId="2874" xr:uid="{205B108F-8CA6-44F6-9E73-B951B2828795}"/>
    <cellStyle name="Normal 7 4 5 3 2 2" xfId="3507" xr:uid="{AAE90EAF-CA35-4B48-92B3-C1C420B11A85}"/>
    <cellStyle name="Normal 7 4 5 3 2 3" xfId="4521" xr:uid="{D0F53AE2-036D-431D-92CB-4F6347115D08}"/>
    <cellStyle name="Normal 7 4 5 3 3" xfId="3508" xr:uid="{384700A0-F02E-43E8-83A4-670A0CC9152F}"/>
    <cellStyle name="Normal 7 4 5 3 3 2" xfId="4739" xr:uid="{7AD30173-46A9-4E0F-9439-841022B38B15}"/>
    <cellStyle name="Normal 7 4 5 3 4" xfId="3506" xr:uid="{7865C91E-5452-4EFD-8023-B3E541F20B00}"/>
    <cellStyle name="Normal 7 4 5 3 5" xfId="2667" xr:uid="{3CBD1528-9C30-4B47-83CF-D65FB28E7EDE}"/>
    <cellStyle name="Normal 7 4 5 3 6" xfId="4369" xr:uid="{51E525C2-CD54-4B15-9F33-B91153D4DCD2}"/>
    <cellStyle name="Normal 7 4 5 4" xfId="1528" xr:uid="{6B0AD417-CC0D-49DF-BC69-7339AAA1C694}"/>
    <cellStyle name="Normal 7 4 5 4 2" xfId="3509" xr:uid="{1F523586-D850-460C-84A0-A4E261036337}"/>
    <cellStyle name="Normal 7 4 5 4 3" xfId="4519" xr:uid="{B4997AC4-FAC5-4DCB-B0B3-6E484E806DD0}"/>
    <cellStyle name="Normal 7 4 5 5" xfId="3510" xr:uid="{D43EADA4-EA56-4D08-B2EF-A9A526B41F7B}"/>
    <cellStyle name="Normal 7 4 5 5 2" xfId="4740" xr:uid="{500BB225-D0CA-47F1-A5D1-77C2787B55BB}"/>
    <cellStyle name="Normal 7 4 5 6" xfId="3033" xr:uid="{C5E9490E-3F0B-4FCA-9B90-ECF0E3A2F6D3}"/>
    <cellStyle name="Normal 7 4 5 7" xfId="2504" xr:uid="{9AC9DE7F-4FCB-43D8-8920-59F9BBBD436D}"/>
    <cellStyle name="Normal 7 4 5 8" xfId="2258" xr:uid="{E5141FAD-473E-4853-B937-1A347F77AB0D}"/>
    <cellStyle name="Normal 7 4 5 9" xfId="4219" xr:uid="{3F5A302B-E78D-436D-88A3-104BD52C56D7}"/>
    <cellStyle name="Normal 7 4 6" xfId="710" xr:uid="{00000000-0005-0000-0000-0000C6020000}"/>
    <cellStyle name="Normal 7 4 6 2" xfId="1529" xr:uid="{B2332C5B-89AB-42D8-A86B-5719FFA6EC65}"/>
    <cellStyle name="Normal 7 4 6 2 2" xfId="1530" xr:uid="{3AE1277A-3892-4789-8BE6-6A72CDA4DFEA}"/>
    <cellStyle name="Normal 7 4 6 2 2 2" xfId="3512" xr:uid="{739D7314-8A70-43D6-AB63-BFA1F3997A61}"/>
    <cellStyle name="Normal 7 4 6 2 2 3" xfId="4522" xr:uid="{ED109CAC-33E8-4D5E-8E20-49BA33E4F64F}"/>
    <cellStyle name="Normal 7 4 6 2 3" xfId="3513" xr:uid="{E9FA2D55-B565-4AFC-B03D-CA728258636E}"/>
    <cellStyle name="Normal 7 4 6 2 3 2" xfId="4741" xr:uid="{60C8B355-A874-4041-AD3A-3B0B923F5C06}"/>
    <cellStyle name="Normal 7 4 6 2 4" xfId="3511" xr:uid="{C5023CDC-7820-4628-B4CD-32E0C0180B1D}"/>
    <cellStyle name="Normal 7 4 6 2 5" xfId="2650" xr:uid="{59B3BB29-10BE-4E1B-9884-F133A65EFCFE}"/>
    <cellStyle name="Normal 7 4 6 2 6" xfId="2443" xr:uid="{E1AA67E3-8F79-4064-8AF1-39CF1A62C79B}"/>
    <cellStyle name="Normal 7 4 6 2 7" xfId="4252" xr:uid="{A8BC2B31-1A1C-4421-8439-5C921A9EA504}"/>
    <cellStyle name="Normal 7 4 6 3" xfId="1531" xr:uid="{3849C5CB-CC5B-403F-AB14-C7D470D8DA09}"/>
    <cellStyle name="Normal 7 4 6 3 2" xfId="3514" xr:uid="{02AADF7B-D6B9-42E3-8333-75A0601D183B}"/>
    <cellStyle name="Normal 7 4 6 3 3" xfId="2875" xr:uid="{A4B024F1-F6EE-4BE9-8BD4-25024D61EAD3}"/>
    <cellStyle name="Normal 7 4 6 3 4" xfId="4370" xr:uid="{6C0A7E37-988D-4E06-A0E4-8C23CDB5728D}"/>
    <cellStyle name="Normal 7 4 6 4" xfId="1532" xr:uid="{2DE1F1A7-7B1F-4BE3-9175-C007A75E80AF}"/>
    <cellStyle name="Normal 7 4 6 4 2" xfId="4742" xr:uid="{EECFBEFE-8E09-428C-BFC2-FA0045F4ABC9}"/>
    <cellStyle name="Normal 7 4 6 5" xfId="3034" xr:uid="{62DD9180-3C70-435D-97DA-EC69C90B3939}"/>
    <cellStyle name="Normal 7 4 6 6" xfId="2487" xr:uid="{3E8E4F4E-A976-421F-88FE-C9B939446AA1}"/>
    <cellStyle name="Normal 7 4 6 7" xfId="2241" xr:uid="{7F538D27-A0BE-4B20-82AE-1C4C3802D450}"/>
    <cellStyle name="Normal 7 4 6 8" xfId="4220" xr:uid="{6FA70FF1-FEFE-4203-80A1-117CFE577D4C}"/>
    <cellStyle name="Normal 7 4 7" xfId="711" xr:uid="{00000000-0005-0000-0000-0000C7020000}"/>
    <cellStyle name="Normal 7 4 7 2" xfId="1533" xr:uid="{F7EF6042-CD46-4D19-A0E6-FF996E665963}"/>
    <cellStyle name="Normal 7 4 7 2 2" xfId="1534" xr:uid="{13EF92AA-3940-4AED-AC12-68DFCB0EADD7}"/>
    <cellStyle name="Normal 7 4 7 2 2 2" xfId="3516" xr:uid="{34F6C04B-CF4B-410D-99C2-A8F24A9F7268}"/>
    <cellStyle name="Normal 7 4 7 2 2 3" xfId="4523" xr:uid="{172F1BC2-80A7-4E76-AC0F-2B8A9B12A214}"/>
    <cellStyle name="Normal 7 4 7 2 3" xfId="3517" xr:uid="{BA5EA286-C0D6-4833-85A2-909411CA8181}"/>
    <cellStyle name="Normal 7 4 7 2 3 2" xfId="4743" xr:uid="{BFF58918-B627-4521-9632-DF15EEDC65DA}"/>
    <cellStyle name="Normal 7 4 7 2 4" xfId="3515" xr:uid="{CEACB68A-E8A1-4E2D-9508-2F25C3E0DD95}"/>
    <cellStyle name="Normal 7 4 7 2 5" xfId="2697" xr:uid="{490BB2E3-803B-4296-8C0D-62C94968F9F9}"/>
    <cellStyle name="Normal 7 4 7 2 6" xfId="2444" xr:uid="{55833294-805E-4ECE-A56E-8F44A97740C7}"/>
    <cellStyle name="Normal 7 4 7 2 7" xfId="4253" xr:uid="{2E708F58-3414-42DB-8B21-BFDFED7D6260}"/>
    <cellStyle name="Normal 7 4 7 3" xfId="1535" xr:uid="{29236E8D-1438-464A-9871-AB8D5F0485B9}"/>
    <cellStyle name="Normal 7 4 7 3 2" xfId="3518" xr:uid="{471113FE-FC32-42E4-A308-7E4813116942}"/>
    <cellStyle name="Normal 7 4 7 3 3" xfId="2876" xr:uid="{6FF639DF-C191-44E5-9802-8DFEA3BFC04E}"/>
    <cellStyle name="Normal 7 4 7 3 4" xfId="4371" xr:uid="{5FA9DC9A-C4A4-4265-88F9-996D0254CC2E}"/>
    <cellStyle name="Normal 7 4 7 4" xfId="1536" xr:uid="{DCD2A1D8-13EC-4F8A-9190-070847BA5E32}"/>
    <cellStyle name="Normal 7 4 7 4 2" xfId="4744" xr:uid="{313DF318-BF0D-41AC-BD2B-75E6C5CF0DA1}"/>
    <cellStyle name="Normal 7 4 7 5" xfId="3035" xr:uid="{47296C83-8B32-47B2-9C09-1FBA3146011E}"/>
    <cellStyle name="Normal 7 4 7 6" xfId="2547" xr:uid="{3CC8E0EA-F4E6-4509-BE98-673A3BA0F304}"/>
    <cellStyle name="Normal 7 4 7 7" xfId="2302" xr:uid="{9ECC45B9-DCDE-4A54-94D3-2BCF3D2F4D96}"/>
    <cellStyle name="Normal 7 4 7 8" xfId="4221" xr:uid="{FEE9B4B3-EC67-4873-9D30-2158C0AC7C35}"/>
    <cellStyle name="Normal 7 4 8" xfId="712" xr:uid="{00000000-0005-0000-0000-0000C8020000}"/>
    <cellStyle name="Normal 7 4 8 2" xfId="1537" xr:uid="{C83B661D-27FE-47E4-A2ED-82EF749AA6B3}"/>
    <cellStyle name="Normal 7 4 8 2 2" xfId="1538" xr:uid="{B5801A9D-1705-4831-BC10-7262C51B14F8}"/>
    <cellStyle name="Normal 7 4 8 2 3" xfId="2877" xr:uid="{7B8443C2-A983-4545-8777-13D3175969EE}"/>
    <cellStyle name="Normal 7 4 8 2 4" xfId="4372" xr:uid="{C03D8713-B27A-42B3-BF7E-2C93EFE558F0}"/>
    <cellStyle name="Normal 7 4 8 3" xfId="1539" xr:uid="{57E1AB00-A173-45E5-A927-4843604D0CF1}"/>
    <cellStyle name="Normal 7 4 8 3 2" xfId="4745" xr:uid="{40AEF62F-A956-4C28-ACE4-B5A61C55821F}"/>
    <cellStyle name="Normal 7 4 8 4" xfId="1540" xr:uid="{7337F050-D612-4364-ACCD-80C9325A6A66}"/>
    <cellStyle name="Normal 7 4 8 5" xfId="2607" xr:uid="{7B80E19D-A567-4D26-BE3A-3E36A45776D0}"/>
    <cellStyle name="Normal 7 4 8 6" xfId="2445" xr:uid="{8DA1CCA4-3793-4D2C-928F-DA7A8E356255}"/>
    <cellStyle name="Normal 7 4 8 7" xfId="4222" xr:uid="{C0E4898D-410C-49E0-B882-48AE8D32BC6C}"/>
    <cellStyle name="Normal 7 4 9" xfId="713" xr:uid="{00000000-0005-0000-0000-0000C9020000}"/>
    <cellStyle name="Normal 7 4 9 2" xfId="1541" xr:uid="{C7E3E8AE-D6E4-48B5-B228-5888E7DC7EC2}"/>
    <cellStyle name="Normal 7 4 9 2 2" xfId="3519" xr:uid="{F130B291-DEC7-44EB-A7D3-BDC9112DFB6D}"/>
    <cellStyle name="Normal 7 4 9 2 3" xfId="4373" xr:uid="{AAF2AD0A-A3A2-4BFD-822A-042A88A85006}"/>
    <cellStyle name="Normal 7 4 9 3" xfId="1542" xr:uid="{3B4072BC-E454-4557-A525-7C960B14F7C5}"/>
    <cellStyle name="Normal 7 4 9 4" xfId="2878" xr:uid="{09441C70-E25C-43D3-8302-6617E09D44E7}"/>
    <cellStyle name="Normal 7 4 9 5" xfId="2446" xr:uid="{6B45C15C-2A00-4A5B-B7EF-24DFA311A1E4}"/>
    <cellStyle name="Normal 7 4 9 6" xfId="4223" xr:uid="{643374A9-6D7D-4764-A268-E3DEEA6D3035}"/>
    <cellStyle name="Normal 7 5" xfId="714" xr:uid="{00000000-0005-0000-0000-0000CA020000}"/>
    <cellStyle name="Normal 7 6" xfId="715" xr:uid="{00000000-0005-0000-0000-0000CB020000}"/>
    <cellStyle name="Normal 7 6 10" xfId="716" xr:uid="{00000000-0005-0000-0000-0000CC020000}"/>
    <cellStyle name="Normal 7 6 10 2" xfId="717" xr:uid="{00000000-0005-0000-0000-0000CD020000}"/>
    <cellStyle name="Normal 7 6 10 2 2" xfId="1543" xr:uid="{4DB09EFA-924E-48FF-8B83-DC268BAD079B}"/>
    <cellStyle name="Normal 7 6 10 2 3" xfId="1544" xr:uid="{EFB566B0-FEED-4E61-96D6-D3F80BAB1811}"/>
    <cellStyle name="Normal 7 6 10 2 3 2" xfId="2075" xr:uid="{15DA82AB-97D3-49DF-AF86-B9D7A7DA1C2B}"/>
    <cellStyle name="Normal 7 6 10 2 3 3" xfId="3804" xr:uid="{8368C72E-EFEC-4232-9E35-C0ECD1FC3362}"/>
    <cellStyle name="Normal 7 6 10 2 3 3 2" xfId="3876" xr:uid="{FA24A656-4A3E-43DE-93C3-EE892DFDD2C2}"/>
    <cellStyle name="Normal 7 6 10 3" xfId="1545" xr:uid="{007E9EDB-37FE-454D-A97B-0FF5F6DB327D}"/>
    <cellStyle name="Normal 7 6 10 4" xfId="3036" xr:uid="{4B14C611-C345-44AC-928D-711BC863D901}"/>
    <cellStyle name="Normal 7 6 10 5" xfId="2189" xr:uid="{D008F3F9-5291-44FA-8AAB-B138E1443CF7}"/>
    <cellStyle name="Normal 7 6 10 5 2" xfId="4828" xr:uid="{2F21FEEE-3176-48C4-B42F-A6D64151C5EB}"/>
    <cellStyle name="Normal 7 6 10 6" xfId="4226" xr:uid="{2C2DB716-D020-407F-B6AC-341E89B49CF8}"/>
    <cellStyle name="Normal 7 6 10 6 2" xfId="4861" xr:uid="{D222CDAD-2F63-4659-9092-42FEA14CA50A}"/>
    <cellStyle name="Normal 7 6 10 7" xfId="4934" xr:uid="{892A2E1B-1E2A-473F-986E-F71144969C80}"/>
    <cellStyle name="Normal 7 6 11" xfId="718" xr:uid="{00000000-0005-0000-0000-0000CE020000}"/>
    <cellStyle name="Normal 7 6 11 2" xfId="2462" xr:uid="{65DA2CB0-AA3E-43FF-ACD6-AECE0D43F9DA}"/>
    <cellStyle name="Normal 7 6 11 2 2" xfId="3037" xr:uid="{78852738-9149-4BEA-ACD6-BA3D9FE2B853}"/>
    <cellStyle name="Normal 7 6 11 3" xfId="2879" xr:uid="{16019423-FE70-44E3-8EC5-2A6C3C0AF63B}"/>
    <cellStyle name="Normal 7 6 11 4" xfId="2447" xr:uid="{754A7B98-64D8-4487-8161-868029A8B282}"/>
    <cellStyle name="Normal 7 6 11 5" xfId="4227" xr:uid="{2E6521D3-D3A8-4422-8699-FD7782350270}"/>
    <cellStyle name="Normal 7 6 12" xfId="719" xr:uid="{00000000-0005-0000-0000-0000CF020000}"/>
    <cellStyle name="Normal 7 6 12 2" xfId="1547" xr:uid="{45C42894-BFE8-4C44-899B-1266C577B33E}"/>
    <cellStyle name="Normal 7 6 12 2 2" xfId="1548" xr:uid="{BD5FAD1C-D140-4406-96BE-9015D0249194}"/>
    <cellStyle name="Normal 7 6 12 3" xfId="1549" xr:uid="{0FD56507-BA7B-4C5C-9FCC-A563C48F1DB8}"/>
    <cellStyle name="Normal 7 6 12 3 2" xfId="4805" xr:uid="{A0472F39-C1CB-4F77-92DB-C6162F4DE3CB}"/>
    <cellStyle name="Normal 7 6 12 3 2 2" xfId="3900" xr:uid="{FD7CBEC8-3C1A-4CCC-8FEE-B667297B3C7F}"/>
    <cellStyle name="Normal 7 6 12 4" xfId="2076" xr:uid="{056BC51B-6F2F-476F-B121-27F9097BD980}"/>
    <cellStyle name="Normal 7 6 12 5" xfId="2192" xr:uid="{A2B2898D-DB32-4C77-96B8-317684F57699}"/>
    <cellStyle name="Normal 7 6 12 5 2" xfId="3909" xr:uid="{F86963B5-3FB9-4E9A-BFAD-BC604D2FA4EE}"/>
    <cellStyle name="Normal 7 6 12 6" xfId="4254" xr:uid="{7652541A-8403-434F-89F7-6EE33986A4FB}"/>
    <cellStyle name="Normal 7 6 12 6 2" xfId="3879" xr:uid="{B22B21D6-7DE6-4B14-8BED-DC755628199C}"/>
    <cellStyle name="Normal 7 6 12 7" xfId="1546" xr:uid="{F86D6CF0-7E53-4743-AF2E-E3FB39E94D89}"/>
    <cellStyle name="Normal 7 6 12 8" xfId="4935" xr:uid="{D7810E61-B860-441A-9D80-8E2BE3226C3A}"/>
    <cellStyle name="Normal 7 6 13" xfId="1550" xr:uid="{AEE8B0C8-4FEF-42BC-BEDA-2ACDA56A9BBB}"/>
    <cellStyle name="Normal 7 6 13 2" xfId="4746" xr:uid="{4A93A306-D3C0-4660-8B33-E1E45A132882}"/>
    <cellStyle name="Normal 7 6 14" xfId="1551" xr:uid="{9A1172F8-1A8B-40D6-842C-6CF0E44BD25F}"/>
    <cellStyle name="Normal 7 6 14 2" xfId="1552" xr:uid="{629E38CB-67B5-42F1-8C66-96C643B749E7}"/>
    <cellStyle name="Normal 7 6 14 3" xfId="3805" xr:uid="{5FBB3FE8-CF4B-4A89-9480-D7564A90685A}"/>
    <cellStyle name="Normal 7 6 14 3 2" xfId="3884" xr:uid="{60E5400E-9036-4B0D-8A2D-024B27C6FB56}"/>
    <cellStyle name="Normal 7 6 15" xfId="2479" xr:uid="{D8FBF129-E776-4804-B29C-8CFF7BB0B371}"/>
    <cellStyle name="Normal 7 6 16" xfId="2209" xr:uid="{545734CF-DA89-4A3D-853F-45386E112B02}"/>
    <cellStyle name="Normal 7 6 17" xfId="2188" xr:uid="{BB3CAFF4-9998-4B0F-A2FF-5C3ED2AC94A9}"/>
    <cellStyle name="Normal 7 6 17 2" xfId="3871" xr:uid="{C2BDFC79-9ED6-42E0-8DF4-6F12B4A96CFD}"/>
    <cellStyle name="Normal 7 6 18" xfId="4225" xr:uid="{48115C96-4042-47BB-8A2E-F3F0C0BB6EA3}"/>
    <cellStyle name="Normal 7 6 18 2" xfId="3812" xr:uid="{F51267FE-79D6-4F4A-9343-D0EF9D35CDDA}"/>
    <cellStyle name="Normal 7 6 2" xfId="720" xr:uid="{00000000-0005-0000-0000-0000D0020000}"/>
    <cellStyle name="Normal 7 6 2 2" xfId="721" xr:uid="{00000000-0005-0000-0000-0000D1020000}"/>
    <cellStyle name="Normal 7 6 2 2 2" xfId="1553" xr:uid="{07D22EAD-937C-4729-9076-91A3A9BB1F58}"/>
    <cellStyle name="Normal 7 6 2 2 2 2" xfId="1554" xr:uid="{89D9E370-6334-42B0-8660-8916F6E0A129}"/>
    <cellStyle name="Normal 7 6 2 2 2 2 2" xfId="3521" xr:uid="{859806F3-EA09-41F2-8F67-459E4BE5D245}"/>
    <cellStyle name="Normal 7 6 2 2 2 2 3" xfId="4524" xr:uid="{EE73769B-ED97-46EB-895E-9612809779CE}"/>
    <cellStyle name="Normal 7 6 2 2 2 3" xfId="3522" xr:uid="{9AE79310-BC90-44BB-A830-9C2B6618C7F7}"/>
    <cellStyle name="Normal 7 6 2 2 2 3 2" xfId="4747" xr:uid="{7D2CF55F-C319-414C-8C3D-6B4195C155CB}"/>
    <cellStyle name="Normal 7 6 2 2 2 4" xfId="3520" xr:uid="{1E972F3A-4A81-497A-A616-92D716D3BBBD}"/>
    <cellStyle name="Normal 7 6 2 2 2 5" xfId="2689" xr:uid="{F38134B2-E90F-4CFA-8493-5487AA902731}"/>
    <cellStyle name="Normal 7 6 2 2 2 6" xfId="4255" xr:uid="{0EC36F05-0F16-4C78-899B-DA3BBFE7C29D}"/>
    <cellStyle name="Normal 7 6 2 2 3" xfId="1555" xr:uid="{E57043F7-5A18-47D3-9798-0A4B1683DD7F}"/>
    <cellStyle name="Normal 7 6 2 2 3 2" xfId="3523" xr:uid="{548FD9AF-5101-4A03-BEAE-7125EBB0B03B}"/>
    <cellStyle name="Normal 7 6 2 2 3 3" xfId="2881" xr:uid="{A6B74ABD-D7D0-45C6-A574-8F82A4E3618C}"/>
    <cellStyle name="Normal 7 6 2 2 3 4" xfId="3951" xr:uid="{13B17F1B-D888-457D-8109-B346A6C24C4A}"/>
    <cellStyle name="Normal 7 6 2 2 4" xfId="2880" xr:uid="{BBAFB288-EB2A-43DA-97F6-2EA995E09A1C}"/>
    <cellStyle name="Normal 7 6 2 2 5" xfId="3524" xr:uid="{EE59FB19-B5F2-4FF8-BA32-CA07FE75C558}"/>
    <cellStyle name="Normal 7 6 2 2 5 2" xfId="4748" xr:uid="{DBDFE36F-2CFA-4286-AFC3-0E61F87A02B2}"/>
    <cellStyle name="Normal 7 6 2 2 6" xfId="2598" xr:uid="{51C3607F-EBF8-4FC4-99D5-9C17D72CE5B3}"/>
    <cellStyle name="Normal 7 6 2 2 7" xfId="2292" xr:uid="{90D0A22E-0923-4416-9B82-759E1C3EC636}"/>
    <cellStyle name="Normal 7 6 2 3" xfId="722" xr:uid="{00000000-0005-0000-0000-0000D2020000}"/>
    <cellStyle name="Normal 7 6 2 3 2" xfId="2463" xr:uid="{397995AA-0ACA-480E-925F-D86B411F6B4B}"/>
    <cellStyle name="Normal 7 6 2 3 2 2" xfId="3525" xr:uid="{FBB4A82C-5388-4084-B823-228D72542620}"/>
    <cellStyle name="Normal 7 6 2 3 2 3" xfId="2882" xr:uid="{5B06B761-BD31-4179-9F21-8A2054F050D3}"/>
    <cellStyle name="Normal 7 6 2 3 2 4" xfId="4374" xr:uid="{3F50BCAC-DCED-4B5A-AA42-A026CE42AEC9}"/>
    <cellStyle name="Normal 7 6 2 3 3" xfId="3526" xr:uid="{257969C3-5221-4A90-8A7B-5783BCC5F591}"/>
    <cellStyle name="Normal 7 6 2 3 3 2" xfId="4749" xr:uid="{4742ECF5-2D89-434D-A676-D2CBD653EA59}"/>
    <cellStyle name="Normal 7 6 2 3 4" xfId="3038" xr:uid="{3A7D17AB-C3D2-4C5B-8749-53F227393483}"/>
    <cellStyle name="Normal 7 6 2 3 5" xfId="2641" xr:uid="{748A2A25-1D83-4B82-8918-E403C3033ED6}"/>
    <cellStyle name="Normal 7 6 2 3 6" xfId="2448" xr:uid="{5A22C665-0F26-451E-894D-5BF9DEBBC461}"/>
    <cellStyle name="Normal 7 6 2 3 7" xfId="4228" xr:uid="{60601850-37C8-43F3-B3F0-1B9F1A18F7B6}"/>
    <cellStyle name="Normal 7 6 2 4" xfId="1556" xr:uid="{1E8335A7-6FA7-463A-890B-90A421EF7623}"/>
    <cellStyle name="Normal 7 6 2 4 2" xfId="1557" xr:uid="{58CAD244-D69B-4347-B83B-DA7B43FCEA94}"/>
    <cellStyle name="Normal 7 6 2 5" xfId="1558" xr:uid="{2E4CAEE9-BF33-44BD-AB83-3EB63648179D}"/>
    <cellStyle name="Normal 7 6 2 5 2" xfId="4750" xr:uid="{8731E593-BF40-41A6-8E3A-19F93A585E68}"/>
    <cellStyle name="Normal 7 6 2 6" xfId="1559" xr:uid="{5DEAF46F-AB2C-47C9-90D9-EBB445F1625D}"/>
    <cellStyle name="Normal 7 6 2 6 2" xfId="2538" xr:uid="{3D43AAB4-1AD8-4153-A160-900B8601D8BB}"/>
    <cellStyle name="Normal 7 6 2 6 3" xfId="2091" xr:uid="{A210E6AC-7EEF-456D-AD44-C026A20EC617}"/>
    <cellStyle name="Normal 7 6 2 7" xfId="2232" xr:uid="{912BAAA0-93DB-4021-BBF5-50ACAC237DF4}"/>
    <cellStyle name="Normal 7 6 3" xfId="723" xr:uid="{00000000-0005-0000-0000-0000D3020000}"/>
    <cellStyle name="Normal 7 6 3 2" xfId="724" xr:uid="{00000000-0005-0000-0000-0000D4020000}"/>
    <cellStyle name="Normal 7 6 3 2 2" xfId="1560" xr:uid="{4151B382-ABCB-4633-AA0E-97F006591310}"/>
    <cellStyle name="Normal 7 6 3 2 2 2" xfId="3528" xr:uid="{E3B0A42F-EF3E-410B-B773-DBE726A29182}"/>
    <cellStyle name="Normal 7 6 3 2 2 3" xfId="4525" xr:uid="{88998BA1-6FE8-4ED4-AF46-E64BB7B84016}"/>
    <cellStyle name="Normal 7 6 3 2 3" xfId="3529" xr:uid="{5039DD01-2272-44DB-B786-56D3A1E17F6A}"/>
    <cellStyle name="Normal 7 6 3 2 3 2" xfId="4751" xr:uid="{2E341329-639B-4055-BAB2-946B985E5462}"/>
    <cellStyle name="Normal 7 6 3 2 4" xfId="3527" xr:uid="{92B44336-D7CD-4E04-B5CA-BD92B9C5BB78}"/>
    <cellStyle name="Normal 7 6 3 2 5" xfId="2575" xr:uid="{94396BD3-2E50-458F-BEB2-0C599BBF03DF}"/>
    <cellStyle name="Normal 7 6 3 2 6" xfId="2449" xr:uid="{AA182FAE-B8D3-4695-A92A-30644F15BF82}"/>
    <cellStyle name="Normal 7 6 3 2 7" xfId="4230" xr:uid="{5F7101C4-74B0-4EA8-9E60-9328DD88310C}"/>
    <cellStyle name="Normal 7 6 3 3" xfId="725" xr:uid="{00000000-0005-0000-0000-0000D5020000}"/>
    <cellStyle name="Normal 7 6 3 3 2" xfId="1562" xr:uid="{14B6AABE-2280-4495-AA25-8C0D641D72BF}"/>
    <cellStyle name="Normal 7 6 3 3 2 2" xfId="1563" xr:uid="{EFF9F643-C74B-4591-82D9-1A87AB0E4072}"/>
    <cellStyle name="Normal 7 6 3 3 2 2 2" xfId="3532" xr:uid="{98E489D2-685F-40DA-974A-5B7458B856D9}"/>
    <cellStyle name="Normal 7 6 3 3 2 2 3" xfId="3662" xr:uid="{5F46D835-AA77-42DB-952A-9AA9A027A868}"/>
    <cellStyle name="Normal 7 6 3 3 2 3" xfId="3531" xr:uid="{29E3B956-E968-4F25-839C-46537985FB0C}"/>
    <cellStyle name="Normal 7 6 3 3 2 4" xfId="2884" xr:uid="{B4E85395-5FA6-4F31-9C75-DE8BBCBBD221}"/>
    <cellStyle name="Normal 7 6 3 3 2 5" xfId="3806" xr:uid="{9F1493F3-E9F4-4F04-B1AA-F247EF0D60BB}"/>
    <cellStyle name="Normal 7 6 3 3 2 5 2" xfId="4242" xr:uid="{48BB7639-6665-41C5-B9A4-E097A4976BA1}"/>
    <cellStyle name="Normal 7 6 3 3 3" xfId="1564" xr:uid="{C21F487D-9CC6-43A6-BB55-F216CED02343}"/>
    <cellStyle name="Normal 7 6 3 3 3 2" xfId="3533" xr:uid="{13F19612-2F69-4F10-BB47-960CD3CDDD79}"/>
    <cellStyle name="Normal 7 6 3 3 3 3" xfId="3620" xr:uid="{2A7089D0-26CB-4CF0-8257-AEE15B5C7317}"/>
    <cellStyle name="Normal 7 6 3 3 3 4" xfId="4752" xr:uid="{A7EB21A2-629B-4F79-A3B5-F3B7135959AB}"/>
    <cellStyle name="Normal 7 6 3 3 4" xfId="3530" xr:uid="{9BB13C1C-4C9F-4774-B6C3-3E9D666A62AA}"/>
    <cellStyle name="Normal 7 6 3 3 5" xfId="2677" xr:uid="{6D993590-A6C6-404B-BF6F-6ED363286421}"/>
    <cellStyle name="Normal 7 6 3 3 6" xfId="2190" xr:uid="{BC2B8567-5143-47B0-8026-06315CBE7206}"/>
    <cellStyle name="Normal 7 6 3 3 6 2" xfId="4786" xr:uid="{A86BEF02-60AE-4ECC-A632-CAD73999149B}"/>
    <cellStyle name="Normal 7 6 3 3 7" xfId="4231" xr:uid="{1ABD2436-2602-4AD2-8D4C-62F963586AA9}"/>
    <cellStyle name="Normal 7 6 3 3 7 2" xfId="3855" xr:uid="{CE534796-B96B-4285-B1DE-F482D24679B1}"/>
    <cellStyle name="Normal 7 6 3 3 8" xfId="1561" xr:uid="{274F9E5B-6041-4F0B-9994-F1BF16D8114D}"/>
    <cellStyle name="Normal 7 6 3 3 9" xfId="4936" xr:uid="{7929C8A3-6004-4D1D-AFFA-9D1F6C186890}"/>
    <cellStyle name="Normal 7 6 3 4" xfId="1565" xr:uid="{D08F79AB-33E3-4619-A37C-DAEA89B98EC0}"/>
    <cellStyle name="Normal 7 6 3 4 2" xfId="3534" xr:uid="{6ABDDE3C-D1D4-4476-9DC2-BD2F53ECC6E5}"/>
    <cellStyle name="Normal 7 6 3 4 3" xfId="2883" xr:uid="{589E38EF-7AF6-42E4-BBA3-620BA9C438D9}"/>
    <cellStyle name="Normal 7 6 3 4 4" xfId="4375" xr:uid="{0191ABEC-A678-492F-9AE8-F99C043FCE2A}"/>
    <cellStyle name="Normal 7 6 3 5" xfId="1566" xr:uid="{1B880021-6B2B-4D1E-AE0E-FCD90DC0356C}"/>
    <cellStyle name="Normal 7 6 3 5 2" xfId="4753" xr:uid="{8E69AE34-F69D-4F11-B50F-606D27754CC6}"/>
    <cellStyle name="Normal 7 6 3 6" xfId="3039" xr:uid="{362D8BA1-9E16-429C-B42C-BEA3EA780DDE}"/>
    <cellStyle name="Normal 7 6 3 7" xfId="2515" xr:uid="{A5C7422B-0EF0-46D7-AB12-B40B8C7FBBA6}"/>
    <cellStyle name="Normal 7 6 3 8" xfId="2269" xr:uid="{CED03D4A-6BE4-4FAF-A404-7318B8B317F2}"/>
    <cellStyle name="Normal 7 6 3 9" xfId="4229" xr:uid="{B8A3AF27-E01F-4935-859D-F16826E745DE}"/>
    <cellStyle name="Normal 7 6 4" xfId="726" xr:uid="{00000000-0005-0000-0000-0000D6020000}"/>
    <cellStyle name="Normal 7 6 4 2" xfId="1567" xr:uid="{7B8CB9BC-FB5C-493E-A8F7-29853F146841}"/>
    <cellStyle name="Normal 7 6 4 2 2" xfId="1568" xr:uid="{31C78730-0476-4E39-BD5A-79BD10263511}"/>
    <cellStyle name="Normal 7 6 4 2 2 2" xfId="3536" xr:uid="{3028F0C4-3FA6-4671-BADC-C95660E8A250}"/>
    <cellStyle name="Normal 7 6 4 2 2 3" xfId="4526" xr:uid="{12F3D45F-B4A4-4ACE-94AD-DF958EB1C261}"/>
    <cellStyle name="Normal 7 6 4 2 3" xfId="3537" xr:uid="{D82808DD-84E9-4E92-84AB-3D1DEF00C74B}"/>
    <cellStyle name="Normal 7 6 4 2 3 2" xfId="4754" xr:uid="{0317C0EC-E255-4A50-A820-A00D23548488}"/>
    <cellStyle name="Normal 7 6 4 2 4" xfId="3535" xr:uid="{D366825C-44D4-4A37-8269-68D0CB467792}"/>
    <cellStyle name="Normal 7 6 4 2 5" xfId="2658" xr:uid="{A988ED8E-C723-46AA-89A0-245DF13B9682}"/>
    <cellStyle name="Normal 7 6 4 2 6" xfId="2450" xr:uid="{55E75EAE-8CB6-4DAF-98F4-FE8A5B857C6A}"/>
    <cellStyle name="Normal 7 6 4 2 7" xfId="4256" xr:uid="{5166795C-C816-47E8-9E64-B8CFA277A3FD}"/>
    <cellStyle name="Normal 7 6 4 3" xfId="1569" xr:uid="{B37962BA-F30A-4CE8-A0A4-42D061810BD6}"/>
    <cellStyle name="Normal 7 6 4 3 2" xfId="3538" xr:uid="{A8E4CBD1-5F18-4DF3-A90E-934D66018EC0}"/>
    <cellStyle name="Normal 7 6 4 3 3" xfId="2885" xr:uid="{F98D7A90-1AD1-4607-835A-C63C8CBCA943}"/>
    <cellStyle name="Normal 7 6 4 3 4" xfId="4376" xr:uid="{E4E2B4B8-4223-4E81-96DB-851C6150B278}"/>
    <cellStyle name="Normal 7 6 4 4" xfId="1570" xr:uid="{ADCDD150-3301-4B2E-8D6A-C146F87F1427}"/>
    <cellStyle name="Normal 7 6 4 4 2" xfId="4755" xr:uid="{CB0F9FA2-B6AB-45E4-AB20-F9E26B4FDF23}"/>
    <cellStyle name="Normal 7 6 4 5" xfId="3040" xr:uid="{8F6CEB2D-F373-4183-B94C-172D33B1DC32}"/>
    <cellStyle name="Normal 7 6 4 6" xfId="2495" xr:uid="{2EA79247-5984-4B8D-8877-D3CF432F6798}"/>
    <cellStyle name="Normal 7 6 4 7" xfId="2249" xr:uid="{9F99154D-1427-4937-BE50-1DE88890B0AC}"/>
    <cellStyle name="Normal 7 6 4 8" xfId="4232" xr:uid="{765F51E0-2A5D-4ED3-B867-0903CD6500F5}"/>
    <cellStyle name="Normal 7 6 5" xfId="727" xr:uid="{00000000-0005-0000-0000-0000D7020000}"/>
    <cellStyle name="Normal 7 6 5 2" xfId="1571" xr:uid="{72221B1A-12C7-4F2B-A28C-D308E91FAC5E}"/>
    <cellStyle name="Normal 7 6 5 2 2" xfId="1572" xr:uid="{19C4FFE1-0522-4E7F-A33D-60D813D167AF}"/>
    <cellStyle name="Normal 7 6 5 2 3" xfId="2886" xr:uid="{D70C7556-2621-4629-88D1-CCDC5351AE54}"/>
    <cellStyle name="Normal 7 6 5 2 4" xfId="4377" xr:uid="{157A2D4E-AC81-497B-B99E-A35004C27025}"/>
    <cellStyle name="Normal 7 6 5 3" xfId="1573" xr:uid="{E274532C-E474-43AD-B9A5-5147D5ECFDBD}"/>
    <cellStyle name="Normal 7 6 5 3 2" xfId="4756" xr:uid="{26253824-9C3E-42AB-8139-4F84B253692B}"/>
    <cellStyle name="Normal 7 6 5 4" xfId="1574" xr:uid="{4F2F33DF-D13E-4475-85AF-8216DFE6562C}"/>
    <cellStyle name="Normal 7 6 5 5" xfId="2555" xr:uid="{5FD27038-219B-43D4-A50E-11B97CC4C4A8}"/>
    <cellStyle name="Normal 7 6 5 6" xfId="2451" xr:uid="{B357DC1E-98C4-4CA9-B48F-9DD6D1C47E1E}"/>
    <cellStyle name="Normal 7 6 5 7" xfId="4233" xr:uid="{D9EA0A3F-CB54-4508-85C6-FD98935060BD}"/>
    <cellStyle name="Normal 7 6 6" xfId="728" xr:uid="{00000000-0005-0000-0000-0000D8020000}"/>
    <cellStyle name="Normal 7 6 6 2" xfId="1575" xr:uid="{0CD18ABC-DDF8-4E4B-801F-1303678B7689}"/>
    <cellStyle name="Normal 7 6 6 2 2" xfId="1576" xr:uid="{68D9A556-6E1D-44AA-B948-9067DFF2CD02}"/>
    <cellStyle name="Normal 7 6 6 2 3" xfId="2887" xr:uid="{C1375E4D-4435-4B79-990C-893A3A65DF53}"/>
    <cellStyle name="Normal 7 6 6 2 4" xfId="4378" xr:uid="{1AD82C81-075C-4B1E-8605-7FA6F6EB6F40}"/>
    <cellStyle name="Normal 7 6 6 3" xfId="1577" xr:uid="{B0A300B6-F87F-4727-B867-DEDB5971AE97}"/>
    <cellStyle name="Normal 7 6 6 3 2" xfId="4757" xr:uid="{D5CCB46F-80B1-44B2-A86A-0FE91293C00E}"/>
    <cellStyle name="Normal 7 6 6 4" xfId="1578" xr:uid="{5F968A59-0746-418D-8066-DB0074717A6B}"/>
    <cellStyle name="Normal 7 6 6 5" xfId="2618" xr:uid="{51D228E5-077E-40D8-8F6C-EA24C7B9547B}"/>
    <cellStyle name="Normal 7 6 6 6" xfId="2452" xr:uid="{2C73AAE7-F06F-4743-BC4D-BB39543E9CAB}"/>
    <cellStyle name="Normal 7 6 6 7" xfId="4234" xr:uid="{575D36C6-AECB-41A4-9508-6E283F15AD9F}"/>
    <cellStyle name="Normal 7 6 7" xfId="729" xr:uid="{00000000-0005-0000-0000-0000D9020000}"/>
    <cellStyle name="Normal 7 6 7 2" xfId="1579" xr:uid="{36AE0CC7-5E40-412E-83C3-892E8C56F902}"/>
    <cellStyle name="Normal 7 6 7 2 2" xfId="3041" xr:uid="{FF16331E-FF42-4E1F-B16B-54BF1A32BF43}"/>
    <cellStyle name="Normal 7 6 7 3" xfId="1580" xr:uid="{CB003BE9-D7C2-4F67-8F7C-D53F278C32DD}"/>
    <cellStyle name="Normal 7 6 7 4" xfId="2453" xr:uid="{7E3CC5A2-EFA8-4C38-9F9A-97739FE2166B}"/>
    <cellStyle name="Normal 7 6 7 5" xfId="4235" xr:uid="{D240D33C-6509-46E2-80FB-BF17E2AB607E}"/>
    <cellStyle name="Normal 7 6 8" xfId="730" xr:uid="{00000000-0005-0000-0000-0000DA020000}"/>
    <cellStyle name="Normal 7 6 8 2" xfId="1581" xr:uid="{E54F0044-57CE-46E2-9991-574053C7DC1A}"/>
    <cellStyle name="Normal 7 6 8 2 2" xfId="3042" xr:uid="{2A702422-BABD-400A-92D5-F323BE9E23AF}"/>
    <cellStyle name="Normal 7 6 8 3" xfId="1582" xr:uid="{EFFB774A-4B56-4688-925D-D7215FDC4DB3}"/>
    <cellStyle name="Normal 7 6 8 4" xfId="2454" xr:uid="{E983357D-4DC5-48EC-B2C0-9A0A35100894}"/>
    <cellStyle name="Normal 7 6 8 5" xfId="4236" xr:uid="{24B44249-C371-40A9-B623-15DBAC3FE8DC}"/>
    <cellStyle name="Normal 7 6 9" xfId="731" xr:uid="{00000000-0005-0000-0000-0000DB020000}"/>
    <cellStyle name="Normal 7 7" xfId="732" xr:uid="{00000000-0005-0000-0000-0000DC020000}"/>
    <cellStyle name="Normal 7 7 2" xfId="1583" xr:uid="{D41677CE-155A-4A4E-BFDC-A3507C0C25EF}"/>
    <cellStyle name="Normal 7 7 2 2" xfId="1584" xr:uid="{798490AF-D4FD-4DFA-86CF-E1A7AF5BD21F}"/>
    <cellStyle name="Normal 7 7 2 2 2" xfId="2890" xr:uid="{E72AE318-4311-4004-B80D-DD1BABB61E11}"/>
    <cellStyle name="Normal 7 7 2 2 2 2" xfId="3541" xr:uid="{4EF09D0F-C628-449D-A0DD-BDAC3E566922}"/>
    <cellStyle name="Normal 7 7 2 2 2 3" xfId="4528" xr:uid="{887F876B-860B-49A8-8CB6-E26FDCAB0417}"/>
    <cellStyle name="Normal 7 7 2 2 3" xfId="3542" xr:uid="{A2FD60EF-9521-4984-B338-AC0494278C5A}"/>
    <cellStyle name="Normal 7 7 2 2 3 2" xfId="4758" xr:uid="{F7149B9A-BA64-4384-8A72-82CC8F6A920C}"/>
    <cellStyle name="Normal 7 7 2 2 4" xfId="3540" xr:uid="{A81210C2-C7FC-4302-9E2F-D85399F4ABB2}"/>
    <cellStyle name="Normal 7 7 2 2 5" xfId="4390" xr:uid="{AAD6B96A-7616-467C-92D3-9F81AEC1980F}"/>
    <cellStyle name="Normal 7 7 2 3" xfId="2889" xr:uid="{B6830957-B0FF-4DB1-A961-49D4CFF40C06}"/>
    <cellStyle name="Normal 7 7 2 3 2" xfId="3543" xr:uid="{A00FEC5A-C425-4468-AA6D-03164714F17E}"/>
    <cellStyle name="Normal 7 7 2 3 3" xfId="4527" xr:uid="{6AD78ADC-E095-4906-9CC7-08E6B8CBE328}"/>
    <cellStyle name="Normal 7 7 2 4" xfId="3544" xr:uid="{0856BF91-1646-4006-81A0-DC3858C4BE23}"/>
    <cellStyle name="Normal 7 7 2 4 2" xfId="4759" xr:uid="{DDF1F9A0-873D-476C-A49C-C7BA115EA870}"/>
    <cellStyle name="Normal 7 7 2 5" xfId="3539" xr:uid="{D7A72AB9-61B0-4EDA-9893-18626FF76D41}"/>
    <cellStyle name="Normal 7 7 2 6" xfId="2589" xr:uid="{8ACEE48D-97F9-42F6-833A-5194262B8D09}"/>
    <cellStyle name="Normal 7 7 2 7" xfId="2283" xr:uid="{45466268-A9B8-4A9B-9012-C45AE9D02042}"/>
    <cellStyle name="Normal 7 7 2 8" xfId="3945" xr:uid="{6595BFDE-C6AB-48AC-94C9-A822EEC6072C}"/>
    <cellStyle name="Normal 7 7 3" xfId="1585" xr:uid="{653B455A-A0AF-4DBA-9BA0-0C72E5615D69}"/>
    <cellStyle name="Normal 7 7 3 2" xfId="2891" xr:uid="{D0EC7A52-AF70-4DC4-A29E-C8B488DCA3DF}"/>
    <cellStyle name="Normal 7 7 3 2 2" xfId="3546" xr:uid="{EC919653-85B4-4E84-B6B0-CF8A18499E45}"/>
    <cellStyle name="Normal 7 7 3 2 3" xfId="4529" xr:uid="{D53AD54E-BA84-400E-83CC-F817B6F23CEA}"/>
    <cellStyle name="Normal 7 7 3 3" xfId="3547" xr:uid="{4264229B-F970-4E3D-91F9-2C684BF6D3CF}"/>
    <cellStyle name="Normal 7 7 3 3 2" xfId="4760" xr:uid="{9C53FB96-A319-4C68-BEB8-2007A31254FF}"/>
    <cellStyle name="Normal 7 7 3 4" xfId="3545" xr:uid="{867A8BEE-AD0E-4439-89E0-53196B0D929B}"/>
    <cellStyle name="Normal 7 7 3 5" xfId="2632" xr:uid="{6AF7B727-2773-4A8A-9C0F-534C1E75BA8A}"/>
    <cellStyle name="Normal 7 7 3 6" xfId="2455" xr:uid="{A558B43B-B4D8-4BE2-8152-371F12A8D358}"/>
    <cellStyle name="Normal 7 7 3 7" xfId="4257" xr:uid="{231BB6D4-BF0F-46A5-BB9A-AD775EB30603}"/>
    <cellStyle name="Normal 7 7 4" xfId="1586" xr:uid="{EE2F15D2-4090-4ECD-8430-A86665B3AF81}"/>
    <cellStyle name="Normal 7 7 4 2" xfId="3548" xr:uid="{4FD2D859-355B-4AF8-9457-B5F973DB09AE}"/>
    <cellStyle name="Normal 7 7 4 3" xfId="2888" xr:uid="{5DAA9A23-5BE0-4DFB-8D6A-C8C0BFC6037F}"/>
    <cellStyle name="Normal 7 7 4 4" xfId="4379" xr:uid="{BD5D42CA-221D-45E4-BB7B-A11561FEB287}"/>
    <cellStyle name="Normal 7 7 5" xfId="3549" xr:uid="{0321B2A0-83AF-4E6D-A2E3-38AF2683E304}"/>
    <cellStyle name="Normal 7 7 5 2" xfId="4761" xr:uid="{684CB930-DC85-458A-BDE8-9865E334B855}"/>
    <cellStyle name="Normal 7 7 6" xfId="3043" xr:uid="{4F749005-0635-4244-94E9-E45EC8F317E2}"/>
    <cellStyle name="Normal 7 7 7" xfId="2529" xr:uid="{A793CF93-AEF9-4849-B3CA-4975F9510DB1}"/>
    <cellStyle name="Normal 7 7 8" xfId="2223" xr:uid="{CE17F67C-5D21-484D-9D9F-58DE2A9CE0EC}"/>
    <cellStyle name="Normal 7 7 9" xfId="4237" xr:uid="{A195B72C-8B53-4BF4-A83B-0F9346F38070}"/>
    <cellStyle name="Normal 7 8" xfId="733" xr:uid="{00000000-0005-0000-0000-0000DD020000}"/>
    <cellStyle name="Normal 7 8 2" xfId="1587" xr:uid="{D91477B2-D157-4944-A271-5538750F1FD4}"/>
    <cellStyle name="Normal 7 8 2 2" xfId="1588" xr:uid="{098C74C7-6918-4B89-A166-315D7B3324FC}"/>
    <cellStyle name="Normal 7 8 2 2 2" xfId="3551" xr:uid="{EAF44AC2-9669-4910-83B2-90EB6EF7095B}"/>
    <cellStyle name="Normal 7 8 2 2 3" xfId="4531" xr:uid="{6D593452-10FA-4FD4-8968-93C060C8469E}"/>
    <cellStyle name="Normal 7 8 2 3" xfId="3552" xr:uid="{42BE7105-0BA7-41CC-B26B-C4B1CFE24C07}"/>
    <cellStyle name="Normal 7 8 2 3 2" xfId="4762" xr:uid="{F2511DC2-CDE3-4909-92BE-8E0FD3FE7EC9}"/>
    <cellStyle name="Normal 7 8 2 4" xfId="3550" xr:uid="{9594835D-EBA0-4C73-801D-6A01A56F7C6F}"/>
    <cellStyle name="Normal 7 8 2 5" xfId="2563" xr:uid="{7A44EBD7-9DEF-4235-B4C5-C0CDF62F103D}"/>
    <cellStyle name="Normal 7 8 2 6" xfId="2456" xr:uid="{902C60D2-F799-47BE-852B-94213BBA2D1A}"/>
    <cellStyle name="Normal 7 8 2 7" xfId="4258" xr:uid="{F832930B-230A-4093-9CB8-4167E1E1CA78}"/>
    <cellStyle name="Normal 7 8 3" xfId="1589" xr:uid="{5F5465F0-DEED-4BC0-AFA3-BE760896E15B}"/>
    <cellStyle name="Normal 7 8 3 2" xfId="2892" xr:uid="{D3EF66B8-56E0-4415-B6B8-9C7B0B08840F}"/>
    <cellStyle name="Normal 7 8 3 2 2" xfId="3554" xr:uid="{0B33D357-02B6-42B9-8683-DF21F114B9EF}"/>
    <cellStyle name="Normal 7 8 3 2 3" xfId="4532" xr:uid="{C7DB5364-410F-4742-9AD6-89BAA8EA3FA7}"/>
    <cellStyle name="Normal 7 8 3 3" xfId="3555" xr:uid="{DE2BAA47-57BE-4C81-988E-05E30F71E2D3}"/>
    <cellStyle name="Normal 7 8 3 3 2" xfId="4763" xr:uid="{B9410CB8-C3FD-4914-B178-7451C57BB2C1}"/>
    <cellStyle name="Normal 7 8 3 4" xfId="3553" xr:uid="{EFE8613A-7A9C-4B4C-858E-A0C5D4284D6A}"/>
    <cellStyle name="Normal 7 8 3 5" xfId="2666" xr:uid="{E9E1DFED-5B49-4BC5-B12A-574E325E80D3}"/>
    <cellStyle name="Normal 7 8 3 6" xfId="4380" xr:uid="{DC47D9E4-7F6C-4EB6-B76F-6C8A83E09678}"/>
    <cellStyle name="Normal 7 8 4" xfId="1590" xr:uid="{A5F28FD8-50A5-4CB0-BFFA-060F4E65B988}"/>
    <cellStyle name="Normal 7 8 4 2" xfId="3556" xr:uid="{21C463D1-7A83-4000-B281-01861055F4BA}"/>
    <cellStyle name="Normal 7 8 4 3" xfId="4530" xr:uid="{96151D64-958D-42C2-BA04-B71175CB78B0}"/>
    <cellStyle name="Normal 7 8 5" xfId="3557" xr:uid="{22648FC2-6F58-4745-A05E-1E7F327CFF2E}"/>
    <cellStyle name="Normal 7 8 5 2" xfId="4764" xr:uid="{DD08DEE8-C642-413B-8BCA-66F5A2EB228F}"/>
    <cellStyle name="Normal 7 8 6" xfId="3044" xr:uid="{255054DC-F7D0-43DF-BE94-1018AEA3D286}"/>
    <cellStyle name="Normal 7 8 7" xfId="2503" xr:uid="{2D126292-5EAE-4931-AC14-DE030612BF4E}"/>
    <cellStyle name="Normal 7 8 8" xfId="2257" xr:uid="{52F03FB1-2D17-461F-B0A6-8055865317EF}"/>
    <cellStyle name="Normal 7 8 9" xfId="4238" xr:uid="{40E93CDF-1E50-4B66-8492-3A2D2CC74B4F}"/>
    <cellStyle name="Normal 7 9" xfId="734" xr:uid="{00000000-0005-0000-0000-0000DE020000}"/>
    <cellStyle name="Normal 7 9 2" xfId="1591" xr:uid="{F67D6194-EFB5-4416-9218-AD0F39BA983E}"/>
    <cellStyle name="Normal 7 9 2 2" xfId="1592" xr:uid="{E0730F29-3122-49A2-B4B6-0D776767DAFD}"/>
    <cellStyle name="Normal 7 9 2 2 2" xfId="3559" xr:uid="{993A96A5-3FB4-4191-93C5-B699B5DB2AA2}"/>
    <cellStyle name="Normal 7 9 2 2 3" xfId="4533" xr:uid="{3B00F770-8159-4D84-8AE9-DA3713377EE6}"/>
    <cellStyle name="Normal 7 9 2 3" xfId="3560" xr:uid="{68BED211-B1AB-49BB-8955-3C19DEF7A3EB}"/>
    <cellStyle name="Normal 7 9 2 3 2" xfId="4765" xr:uid="{911FB15E-F737-4CA7-963B-186A4F168C6D}"/>
    <cellStyle name="Normal 7 9 2 4" xfId="3558" xr:uid="{2DEA15A0-2835-47E4-9D94-EBB14C98A093}"/>
    <cellStyle name="Normal 7 9 2 5" xfId="2649" xr:uid="{EFE0B624-5E70-48F7-9BD6-857C29156E5E}"/>
    <cellStyle name="Normal 7 9 2 6" xfId="2457" xr:uid="{4DD6A6DE-8494-4138-AE45-BBFCA162043E}"/>
    <cellStyle name="Normal 7 9 2 7" xfId="4259" xr:uid="{65319DCB-F95C-4573-82BA-A1C6B0F63DC9}"/>
    <cellStyle name="Normal 7 9 3" xfId="1593" xr:uid="{68829ED2-99CE-4C4F-B020-9361B9C04A68}"/>
    <cellStyle name="Normal 7 9 3 2" xfId="3561" xr:uid="{5ED85344-1DD1-4DE6-8062-2BB783A7D5E9}"/>
    <cellStyle name="Normal 7 9 3 3" xfId="2893" xr:uid="{AD70D2C4-B579-4607-977E-F3C18E8DB651}"/>
    <cellStyle name="Normal 7 9 3 4" xfId="4381" xr:uid="{B42EE8A7-5D48-4B13-87A4-0444A18EF6C8}"/>
    <cellStyle name="Normal 7 9 4" xfId="1594" xr:uid="{D5283BC0-B801-46AF-8C11-A7F132626A7E}"/>
    <cellStyle name="Normal 7 9 4 2" xfId="4766" xr:uid="{E8E07307-D63A-4DDD-BAE2-2CF3588DCC97}"/>
    <cellStyle name="Normal 7 9 5" xfId="3045" xr:uid="{AC521E07-8485-4873-A359-43CD97ADBD18}"/>
    <cellStyle name="Normal 7 9 6" xfId="2486" xr:uid="{4DA0F4B5-EDDE-4BBD-AC8B-782C48D86DEE}"/>
    <cellStyle name="Normal 7 9 7" xfId="2240" xr:uid="{BE5E760C-EE5B-43E2-9D3A-94FCBEE58E68}"/>
    <cellStyle name="Normal 7 9 8" xfId="4239" xr:uid="{2EDE280F-37D4-483F-9202-FD67774C8A11}"/>
    <cellStyle name="Normal 8" xfId="735" xr:uid="{00000000-0005-0000-0000-0000DF020000}"/>
    <cellStyle name="Normal 9" xfId="736" xr:uid="{00000000-0005-0000-0000-0000E0020000}"/>
    <cellStyle name="Normal 9 2" xfId="737" xr:uid="{00000000-0005-0000-0000-0000E1020000}"/>
    <cellStyle name="Normal 9 3" xfId="738" xr:uid="{00000000-0005-0000-0000-0000E2020000}"/>
    <cellStyle name="Normal 9 3 2" xfId="1595" xr:uid="{5364E783-BF63-4D78-A173-21DD76D54341}"/>
    <cellStyle name="Normal 9 3 2 2" xfId="1596" xr:uid="{40569C7B-F766-4CD7-975F-F52D5491F0D4}"/>
    <cellStyle name="Normal 9 3 2 2 2" xfId="3563" xr:uid="{5842CCB1-690D-4BAA-941E-FAB92376776F}"/>
    <cellStyle name="Normal 9 3 2 2 3" xfId="4535" xr:uid="{6A07BFC5-ABBA-4E35-A6A2-79D90F4E6519}"/>
    <cellStyle name="Normal 9 3 2 3" xfId="3564" xr:uid="{EDDD46F4-B735-45AF-ACCC-1C7B93BB1742}"/>
    <cellStyle name="Normal 9 3 2 3 2" xfId="4767" xr:uid="{FA28B77D-AB56-4ED9-A53A-F77EA3F03B6B}"/>
    <cellStyle name="Normal 9 3 2 4" xfId="3562" xr:uid="{336A424A-AA2C-414B-AB1A-23A5C04CE43A}"/>
    <cellStyle name="Normal 9 3 2 5" xfId="2565" xr:uid="{DDD4912D-9739-4761-B50F-92FABACAD76D}"/>
    <cellStyle name="Normal 9 3 2 6" xfId="2458" xr:uid="{7B762F89-4BC4-4005-8905-4006C7DA1E61}"/>
    <cellStyle name="Normal 9 3 2 7" xfId="4260" xr:uid="{A24ED8FE-890C-45E5-9B0F-2E3896D4B935}"/>
    <cellStyle name="Normal 9 3 3" xfId="1597" xr:uid="{7905959A-A028-47C5-986E-09957B93715A}"/>
    <cellStyle name="Normal 9 3 3 2" xfId="2894" xr:uid="{E98EFDB4-93E5-41F3-A7BC-8E4DEE1E0EC6}"/>
    <cellStyle name="Normal 9 3 3 2 2" xfId="3566" xr:uid="{1ADDAC36-927D-4DED-A377-9E44C6D328F8}"/>
    <cellStyle name="Normal 9 3 3 2 3" xfId="4536" xr:uid="{DCD13ECF-78AE-4023-B21C-CB2E1A2D6855}"/>
    <cellStyle name="Normal 9 3 3 3" xfId="3567" xr:uid="{84BFE4AE-C036-4454-ABD1-5097B0F21D8A}"/>
    <cellStyle name="Normal 9 3 3 3 2" xfId="4768" xr:uid="{A2CADA83-8E4A-483F-BDB9-04783814BA18}"/>
    <cellStyle name="Normal 9 3 3 4" xfId="3565" xr:uid="{FE74CC21-C5F2-48DC-91DE-5116E6D73898}"/>
    <cellStyle name="Normal 9 3 3 5" xfId="2668" xr:uid="{E29F58F7-B2DD-42C4-938E-1D9696F515E7}"/>
    <cellStyle name="Normal 9 3 3 6" xfId="4382" xr:uid="{A96AE7F6-320B-4838-A053-FE5051546CDC}"/>
    <cellStyle name="Normal 9 3 4" xfId="1598" xr:uid="{60ECB5D5-2432-44E6-AB47-DE71672D71DF}"/>
    <cellStyle name="Normal 9 3 4 2" xfId="3568" xr:uid="{98D45BB7-009C-4CE4-9875-B1C6293AEEBD}"/>
    <cellStyle name="Normal 9 3 4 3" xfId="4534" xr:uid="{1B6F762D-4DB4-4E58-A855-CAD0F0598C21}"/>
    <cellStyle name="Normal 9 3 5" xfId="3569" xr:uid="{BDAFD180-17D9-45D8-B6C4-CB57DF1A35A2}"/>
    <cellStyle name="Normal 9 3 5 2" xfId="4769" xr:uid="{8108DA79-F94F-4410-89BD-D1850E24FFD6}"/>
    <cellStyle name="Normal 9 3 6" xfId="3046" xr:uid="{CDDB060E-29EF-4BE5-8778-3E8140D187DB}"/>
    <cellStyle name="Normal 9 3 7" xfId="2505" xr:uid="{B871ACEC-A5F6-4A35-B3BC-F2CB03A73F26}"/>
    <cellStyle name="Normal 9 3 8" xfId="2259" xr:uid="{6958700D-301A-4EE4-95C9-5CFFC1409D6F}"/>
    <cellStyle name="Normal 9 3 9" xfId="4241" xr:uid="{7B424C5D-C62C-47B2-BA03-6B9A576061E9}"/>
    <cellStyle name="Normal 9 4" xfId="1599" xr:uid="{A3C86624-B492-482F-B333-3ADCD1A7A4F8}"/>
    <cellStyle name="Normal 9 4 2" xfId="2895" xr:uid="{1D7B7977-2327-4AC8-94DC-1946D46AEB18}"/>
    <cellStyle name="Normal 9 4 2 2" xfId="3571" xr:uid="{DDABEF1B-E756-4AA7-B9E8-8F901A31E7B6}"/>
    <cellStyle name="Normal 9 4 2 3" xfId="4537" xr:uid="{919D60F8-C287-47DB-A2F3-262F7CA118B9}"/>
    <cellStyle name="Normal 9 4 3" xfId="3572" xr:uid="{C64C28BA-111F-44E4-A0A3-8EEC1A47A999}"/>
    <cellStyle name="Normal 9 4 3 2" xfId="4770" xr:uid="{65A2E1D7-5FE3-4308-97F6-C7696B70D68C}"/>
    <cellStyle name="Normal 9 4 4" xfId="3570" xr:uid="{8CF04BFF-A5CD-4012-B466-365554CB13F3}"/>
    <cellStyle name="Normal 9 4 5" xfId="2608" xr:uid="{92A4A665-8260-479F-B0C0-9F0E3F7A6343}"/>
    <cellStyle name="Normal 9 4 6" xfId="4240" xr:uid="{9631F2AD-7E59-4BEC-8BE8-9C3E9BFE53D6}"/>
    <cellStyle name="Normal 9 5" xfId="2199" xr:uid="{4DEBF418-8EE6-4190-93D1-C557B64665E4}"/>
    <cellStyle name="Normal 9 6" xfId="3933" xr:uid="{3F0E8D12-E472-4BAC-B4BF-638CE8C54156}"/>
    <cellStyle name="Note 2" xfId="739" xr:uid="{00000000-0005-0000-0000-0000E3020000}"/>
    <cellStyle name="Note 3" xfId="740" xr:uid="{00000000-0005-0000-0000-0000E4020000}"/>
    <cellStyle name="Note 4" xfId="1600" xr:uid="{6E777FFF-19D3-4EDF-9B50-5332F71DE3A9}"/>
    <cellStyle name="Note 4 2" xfId="1601" xr:uid="{F5488010-1470-4438-9B1C-5B78BCFF6945}"/>
    <cellStyle name="Note 4 2 2" xfId="3574" xr:uid="{FACF64DC-6562-45A0-894B-FD4FA9F7836B}"/>
    <cellStyle name="Note 4 2 3" xfId="3573" xr:uid="{FE3329C3-B3C9-44C5-8C89-A90CE04D9645}"/>
    <cellStyle name="Note 4 2 4" xfId="3807" xr:uid="{C56A3D99-3B9D-4747-95E2-3D84F69A58E6}"/>
    <cellStyle name="Note 4 2 4 2" xfId="4839" xr:uid="{BEF563D8-0A02-4ADC-9F07-BF33B6D3251F}"/>
    <cellStyle name="Note 4 3" xfId="1602" xr:uid="{0C416166-B4B0-4DF5-BE6C-FF223F1D50A9}"/>
    <cellStyle name="Note 4 4" xfId="2111" xr:uid="{DC9CD951-F8EC-4661-A8B8-836AF2D3A836}"/>
    <cellStyle name="Note 4 4 2" xfId="3910" xr:uid="{A8E59FC4-50F2-406B-B564-4A92820D4C55}"/>
    <cellStyle name="Output 2" xfId="741" xr:uid="{00000000-0005-0000-0000-0000E5020000}"/>
    <cellStyle name="Output 3" xfId="742" xr:uid="{00000000-0005-0000-0000-0000E6020000}"/>
    <cellStyle name="Percent 2" xfId="743" xr:uid="{00000000-0005-0000-0000-0000E7020000}"/>
    <cellStyle name="Percent 2 2" xfId="744" xr:uid="{00000000-0005-0000-0000-0000E8020000}"/>
    <cellStyle name="Percent 3" xfId="745" xr:uid="{00000000-0005-0000-0000-0000E9020000}"/>
    <cellStyle name="Percent 3 2" xfId="2078" xr:uid="{6AF5DD85-DC73-4877-85AD-A9BBB2A6BFD2}"/>
    <cellStyle name="Percent 3 3" xfId="2079" xr:uid="{FB28C725-BDF0-4CF2-A75C-FA48670DB46B}"/>
    <cellStyle name="Percent 3 4" xfId="2077" xr:uid="{D05412A9-4956-4F0D-8EF1-898845C44AC4}"/>
    <cellStyle name="Percent 4" xfId="1603" xr:uid="{DFF34243-3584-46D7-8BD3-2AF2F5682D1E}"/>
    <cellStyle name="Percent 4 2" xfId="2081" xr:uid="{8AA74859-F5DB-4528-B10C-ADE4F9FD84B5}"/>
    <cellStyle name="Percent 4 3" xfId="2082" xr:uid="{71FE0AA8-7BA4-46D2-AAAC-010F5FF64647}"/>
    <cellStyle name="Percent 4 4" xfId="2080" xr:uid="{D52EB913-C309-4060-8597-9A03A19FCC9D}"/>
    <cellStyle name="Sheet Title" xfId="746" xr:uid="{00000000-0005-0000-0000-0000EA020000}"/>
    <cellStyle name="Style 1" xfId="747" xr:uid="{00000000-0005-0000-0000-0000EB020000}"/>
    <cellStyle name="Style 1 2" xfId="748" xr:uid="{00000000-0005-0000-0000-0000EC020000}"/>
    <cellStyle name="Style 1 2 2" xfId="2084" xr:uid="{DBE2DC77-CCC7-44BF-A6C0-2F0D0CAC70EA}"/>
    <cellStyle name="Style 1 2 3" xfId="2085" xr:uid="{F0571986-65D9-430C-A266-3FEF05D1ACF3}"/>
    <cellStyle name="Style 1 2 4" xfId="2083" xr:uid="{7B9277D2-122B-4CF3-A111-27F5E11CEE43}"/>
    <cellStyle name="Style 1 3" xfId="749" xr:uid="{00000000-0005-0000-0000-0000ED020000}"/>
    <cellStyle name="Style 1 4" xfId="2086" xr:uid="{577C93D7-1668-4FA9-8B0A-8F60FAE689F2}"/>
    <cellStyle name="Total 2" xfId="750" xr:uid="{00000000-0005-0000-0000-0000EE020000}"/>
    <cellStyle name="Total 3" xfId="751" xr:uid="{00000000-0005-0000-0000-0000EF020000}"/>
    <cellStyle name="Warning Text 2" xfId="752" xr:uid="{00000000-0005-0000-0000-0000F0020000}"/>
    <cellStyle name="Warning Text 3" xfId="753" xr:uid="{00000000-0005-0000-0000-0000F1020000}"/>
  </cellStyles>
  <dxfs count="9">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
      <numFmt numFmtId="172" formatCode=";;;"/>
    </dxf>
  </dxfs>
  <tableStyles count="2" defaultTableStyle="TableStyleMedium9" defaultPivotStyle="PivotStyleLight16">
    <tableStyle name="Table Style 1" pivot="0" count="0" xr9:uid="{00000000-0011-0000-FFFF-FFFF00000000}"/>
    <tableStyle name="Table Style 2" pivot="0" count="0" xr9:uid="{00000000-0011-0000-FFFF-FFFF01000000}"/>
  </tableStyles>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12DB9-FDFA-4CA6-88BF-F0139C8F7FA2}">
  <dimension ref="A1:D38"/>
  <sheetViews>
    <sheetView tabSelected="1" workbookViewId="0">
      <selection activeCell="B2" sqref="B2"/>
    </sheetView>
  </sheetViews>
  <sheetFormatPr defaultRowHeight="15" x14ac:dyDescent="0.25"/>
  <cols>
    <col min="1" max="1" width="1.7109375" style="304" customWidth="1"/>
    <col min="2" max="2" width="155" style="304" customWidth="1"/>
    <col min="3" max="4" width="9.140625" style="304" hidden="1" customWidth="1"/>
    <col min="5" max="5" width="2.28515625" style="304" customWidth="1"/>
    <col min="6" max="7" width="8.140625" style="304" customWidth="1"/>
    <col min="8" max="16384" width="9.140625" style="304"/>
  </cols>
  <sheetData>
    <row r="1" spans="2:2" ht="15.75" customHeight="1" thickBot="1" x14ac:dyDescent="0.3">
      <c r="B1" s="358"/>
    </row>
    <row r="2" spans="2:2" ht="31.5" customHeight="1" thickBot="1" x14ac:dyDescent="0.3">
      <c r="B2" s="359" t="s">
        <v>283</v>
      </c>
    </row>
    <row r="3" spans="2:2" ht="79.5" customHeight="1" x14ac:dyDescent="0.25">
      <c r="B3" s="360" t="s">
        <v>284</v>
      </c>
    </row>
    <row r="4" spans="2:2" ht="32.25" customHeight="1" x14ac:dyDescent="0.25">
      <c r="B4" s="361" t="s">
        <v>285</v>
      </c>
    </row>
    <row r="5" spans="2:2" ht="15.75" customHeight="1" x14ac:dyDescent="0.25">
      <c r="B5" s="358"/>
    </row>
    <row r="6" spans="2:2" ht="31.5" x14ac:dyDescent="0.25">
      <c r="B6" s="362" t="s">
        <v>286</v>
      </c>
    </row>
    <row r="7" spans="2:2" ht="15.75" customHeight="1" x14ac:dyDescent="0.25">
      <c r="B7" s="358"/>
    </row>
    <row r="8" spans="2:2" ht="31.5" x14ac:dyDescent="0.25">
      <c r="B8" s="362" t="s">
        <v>287</v>
      </c>
    </row>
    <row r="9" spans="2:2" x14ac:dyDescent="0.25">
      <c r="B9" s="358"/>
    </row>
    <row r="10" spans="2:2" ht="32.450000000000003" customHeight="1" x14ac:dyDescent="0.25">
      <c r="B10" s="361" t="s">
        <v>288</v>
      </c>
    </row>
    <row r="11" spans="2:2" x14ac:dyDescent="0.25">
      <c r="B11" s="358"/>
    </row>
    <row r="12" spans="2:2" ht="15.75" x14ac:dyDescent="0.25">
      <c r="B12" s="363" t="s">
        <v>289</v>
      </c>
    </row>
    <row r="13" spans="2:2" ht="15.75" x14ac:dyDescent="0.25">
      <c r="B13" s="363"/>
    </row>
    <row r="14" spans="2:2" ht="31.5" x14ac:dyDescent="0.25">
      <c r="B14" s="364" t="s">
        <v>298</v>
      </c>
    </row>
    <row r="15" spans="2:2" x14ac:dyDescent="0.25">
      <c r="B15" s="358"/>
    </row>
    <row r="16" spans="2:2" ht="70.5" customHeight="1" x14ac:dyDescent="0.25">
      <c r="B16" s="364" t="s">
        <v>303</v>
      </c>
    </row>
    <row r="17" spans="1:4" ht="15" customHeight="1" x14ac:dyDescent="0.25">
      <c r="B17" s="417" t="s">
        <v>304</v>
      </c>
    </row>
    <row r="18" spans="1:4" x14ac:dyDescent="0.25">
      <c r="B18" s="358"/>
    </row>
    <row r="19" spans="1:4" ht="32.450000000000003" customHeight="1" x14ac:dyDescent="0.25">
      <c r="B19" s="365" t="s">
        <v>290</v>
      </c>
    </row>
    <row r="20" spans="1:4" ht="63" x14ac:dyDescent="0.25">
      <c r="B20" s="362" t="s">
        <v>291</v>
      </c>
    </row>
    <row r="21" spans="1:4" ht="15.75" customHeight="1" x14ac:dyDescent="0.25">
      <c r="B21" s="358"/>
    </row>
    <row r="22" spans="1:4" ht="66" customHeight="1" x14ac:dyDescent="0.25">
      <c r="B22" s="362" t="s">
        <v>292</v>
      </c>
    </row>
    <row r="23" spans="1:4" ht="15.75" customHeight="1" x14ac:dyDescent="0.25">
      <c r="B23" s="358"/>
    </row>
    <row r="24" spans="1:4" ht="67.5" customHeight="1" x14ac:dyDescent="0.25">
      <c r="B24" s="362" t="s">
        <v>293</v>
      </c>
    </row>
    <row r="25" spans="1:4" ht="15.75" customHeight="1" x14ac:dyDescent="0.25">
      <c r="B25" s="362"/>
    </row>
    <row r="26" spans="1:4" ht="32.450000000000003" customHeight="1" x14ac:dyDescent="0.25">
      <c r="B26" s="366" t="s">
        <v>294</v>
      </c>
    </row>
    <row r="27" spans="1:4" ht="15.75" customHeight="1" x14ac:dyDescent="0.25">
      <c r="A27" s="358"/>
      <c r="B27" s="358"/>
      <c r="C27" s="358"/>
      <c r="D27" s="358"/>
    </row>
    <row r="28" spans="1:4" x14ac:dyDescent="0.25">
      <c r="B28" s="367" t="s">
        <v>7</v>
      </c>
    </row>
    <row r="29" spans="1:4" x14ac:dyDescent="0.25">
      <c r="B29" s="368" t="s">
        <v>279</v>
      </c>
    </row>
    <row r="30" spans="1:4" ht="15.75" customHeight="1" x14ac:dyDescent="0.25">
      <c r="B30" s="358"/>
    </row>
    <row r="31" spans="1:4" x14ac:dyDescent="0.25">
      <c r="B31" s="367" t="s">
        <v>8</v>
      </c>
    </row>
    <row r="32" spans="1:4" x14ac:dyDescent="0.25">
      <c r="B32" s="369" t="s">
        <v>153</v>
      </c>
    </row>
    <row r="33" spans="2:2" ht="15.75" customHeight="1" x14ac:dyDescent="0.25">
      <c r="B33" s="358"/>
    </row>
    <row r="34" spans="2:2" ht="21.75" customHeight="1" x14ac:dyDescent="0.25">
      <c r="B34" s="370" t="s">
        <v>295</v>
      </c>
    </row>
    <row r="36" spans="2:2" ht="15.75" x14ac:dyDescent="0.25">
      <c r="B36" s="31"/>
    </row>
    <row r="37" spans="2:2" ht="15.75" x14ac:dyDescent="0.25">
      <c r="B37" s="31"/>
    </row>
    <row r="38" spans="2:2" ht="15.75" x14ac:dyDescent="0.25">
      <c r="B38" s="31"/>
    </row>
  </sheetData>
  <sheetProtection formatCells="0" formatColumns="0" formatRows="0"/>
  <hyperlinks>
    <hyperlink ref="B29" r:id="rId1" xr:uid="{8D955C76-1DD2-4AA1-8E5D-AD62EA639D47}"/>
    <hyperlink ref="B32" r:id="rId2" xr:uid="{66256AA8-8216-4170-B394-8A39B627B7F3}"/>
    <hyperlink ref="B17" r:id="rId3" xr:uid="{87D4A641-3772-41A4-8422-174B5951F25F}"/>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79"/>
  <sheetViews>
    <sheetView zoomScale="98" zoomScaleNormal="98" workbookViewId="0">
      <pane ySplit="5" topLeftCell="A6" activePane="bottomLeft" state="frozen"/>
      <selection pane="bottomLeft" activeCell="D2" sqref="D2"/>
    </sheetView>
  </sheetViews>
  <sheetFormatPr defaultRowHeight="15" x14ac:dyDescent="0.25"/>
  <cols>
    <col min="1" max="1" width="5.85546875" style="20" customWidth="1"/>
    <col min="2" max="3" width="16.140625" style="17" customWidth="1"/>
    <col min="4" max="4" width="46.28515625" style="1" customWidth="1"/>
    <col min="5" max="5" width="19.5703125" style="3" bestFit="1" customWidth="1"/>
    <col min="6" max="6" width="16.140625" style="1" customWidth="1"/>
    <col min="7" max="7" width="22.140625" style="7" customWidth="1"/>
    <col min="8" max="8" width="30.85546875" style="2" customWidth="1"/>
    <col min="9" max="9" width="31.28515625" style="1" customWidth="1"/>
    <col min="10" max="10" width="31.28515625" style="1" hidden="1" customWidth="1"/>
    <col min="11" max="12" width="11.42578125" style="1" hidden="1" customWidth="1"/>
    <col min="13" max="13" width="9.5703125" style="1" hidden="1" customWidth="1"/>
    <col min="14" max="14" width="13.140625" style="1" hidden="1" customWidth="1"/>
    <col min="15" max="15" width="31.28515625" style="1" customWidth="1"/>
    <col min="16" max="16384" width="9.140625" style="1"/>
  </cols>
  <sheetData>
    <row r="1" spans="1:14" ht="29.25" thickBot="1" x14ac:dyDescent="0.5">
      <c r="B1" s="26" t="s">
        <v>50</v>
      </c>
      <c r="C1" s="26"/>
      <c r="E1" s="158" t="s">
        <v>6</v>
      </c>
      <c r="F1" s="14">
        <v>2020</v>
      </c>
      <c r="G1" s="125"/>
      <c r="H1" s="140"/>
      <c r="I1" s="3" t="s">
        <v>299</v>
      </c>
      <c r="K1" s="1" t="s">
        <v>37</v>
      </c>
      <c r="L1" s="1">
        <v>547</v>
      </c>
      <c r="N1" s="1">
        <v>949</v>
      </c>
    </row>
    <row r="2" spans="1:14" ht="43.5" customHeight="1" thickBot="1" x14ac:dyDescent="0.4">
      <c r="B2" s="409" t="s">
        <v>49</v>
      </c>
      <c r="C2" s="410"/>
      <c r="D2" s="161"/>
      <c r="E2" s="407" t="s">
        <v>95</v>
      </c>
      <c r="F2" s="407"/>
      <c r="G2" s="408"/>
      <c r="H2" s="11"/>
      <c r="J2" s="32"/>
      <c r="K2" s="1" t="s">
        <v>38</v>
      </c>
      <c r="L2" s="1">
        <v>1</v>
      </c>
      <c r="M2" s="1">
        <v>1</v>
      </c>
      <c r="N2" s="1" t="s">
        <v>238</v>
      </c>
    </row>
    <row r="3" spans="1:14" ht="19.5" thickBot="1" x14ac:dyDescent="0.35">
      <c r="B3" s="18" t="s">
        <v>0</v>
      </c>
      <c r="C3" s="55"/>
      <c r="D3" s="65" t="e">
        <f>VLOOKUP(D2,'Unit Names'!A1:B23,2,FALSE)</f>
        <v>#N/A</v>
      </c>
      <c r="E3" s="153"/>
      <c r="F3" s="40"/>
      <c r="G3" s="8"/>
      <c r="H3" s="11"/>
      <c r="J3" s="32"/>
      <c r="L3" s="1">
        <v>2</v>
      </c>
      <c r="M3" s="1">
        <v>2</v>
      </c>
      <c r="N3" s="1" t="s">
        <v>239</v>
      </c>
    </row>
    <row r="4" spans="1:14" ht="19.5" thickBot="1" x14ac:dyDescent="0.35">
      <c r="B4" s="25" t="s">
        <v>13</v>
      </c>
      <c r="C4" s="56"/>
      <c r="D4" s="24"/>
      <c r="E4" s="24"/>
      <c r="F4" s="33"/>
      <c r="G4" s="9"/>
      <c r="H4" s="11"/>
      <c r="I4" s="13"/>
      <c r="J4" s="32"/>
      <c r="K4" s="1" t="s">
        <v>236</v>
      </c>
      <c r="L4" s="83">
        <v>3</v>
      </c>
      <c r="N4" s="1" t="s">
        <v>240</v>
      </c>
    </row>
    <row r="5" spans="1:14" ht="37.5" customHeight="1" x14ac:dyDescent="0.35">
      <c r="A5" s="21" t="s">
        <v>39</v>
      </c>
      <c r="B5" s="15"/>
      <c r="C5" s="15" t="s">
        <v>40</v>
      </c>
      <c r="D5" s="4" t="s">
        <v>2</v>
      </c>
      <c r="E5" s="152">
        <v>2019</v>
      </c>
      <c r="F5" s="54">
        <v>2020</v>
      </c>
      <c r="G5" s="10" t="s">
        <v>3</v>
      </c>
      <c r="H5" s="19" t="s">
        <v>181</v>
      </c>
      <c r="I5" s="19" t="s">
        <v>4</v>
      </c>
      <c r="J5" s="32"/>
      <c r="K5" s="1" t="s">
        <v>237</v>
      </c>
      <c r="L5" s="83">
        <v>4</v>
      </c>
    </row>
    <row r="6" spans="1:14" x14ac:dyDescent="0.25">
      <c r="A6" s="275"/>
      <c r="B6" s="61" t="s">
        <v>150</v>
      </c>
      <c r="C6" s="60"/>
      <c r="D6" s="59"/>
      <c r="E6" s="151"/>
      <c r="F6" s="57"/>
      <c r="G6" s="58"/>
      <c r="H6" s="12"/>
      <c r="J6" s="128"/>
      <c r="K6" s="1" t="s">
        <v>238</v>
      </c>
    </row>
    <row r="7" spans="1:14" ht="61.5" customHeight="1" x14ac:dyDescent="0.25">
      <c r="A7" s="181">
        <v>502</v>
      </c>
      <c r="B7" s="52"/>
      <c r="C7" s="64" t="s">
        <v>43</v>
      </c>
      <c r="D7" s="62" t="s">
        <v>41</v>
      </c>
      <c r="E7" s="157" t="e">
        <f>HLOOKUP($D$2,'2019 Data'!$F$1:$Y$260,20,FALSE)</f>
        <v>#N/A</v>
      </c>
      <c r="F7" s="162"/>
      <c r="G7" s="6">
        <f>IF(F7&lt;0,"Note: Number is normally positive.",)</f>
        <v>0</v>
      </c>
      <c r="H7" s="150"/>
      <c r="J7" s="159" t="s">
        <v>15</v>
      </c>
      <c r="K7" s="1" t="s">
        <v>239</v>
      </c>
    </row>
    <row r="8" spans="1:14" ht="75" customHeight="1" x14ac:dyDescent="0.25">
      <c r="A8" s="67">
        <v>503</v>
      </c>
      <c r="B8" s="52"/>
      <c r="C8" s="64" t="s">
        <v>43</v>
      </c>
      <c r="D8" s="63" t="s">
        <v>42</v>
      </c>
      <c r="E8" s="157" t="e">
        <f>HLOOKUP($D$2,'2019 Data'!$E$1:$Y$260,21,FALSE)</f>
        <v>#N/A</v>
      </c>
      <c r="F8" s="162"/>
      <c r="G8" s="6">
        <f>IF(F8&lt;0,"Note: Number is normally positive.",)</f>
        <v>0</v>
      </c>
      <c r="H8" s="150"/>
      <c r="J8" s="159" t="s">
        <v>16</v>
      </c>
      <c r="K8" s="1" t="s">
        <v>240</v>
      </c>
    </row>
    <row r="9" spans="1:14" s="148" customFormat="1" ht="54" x14ac:dyDescent="0.25">
      <c r="A9" s="181">
        <v>591</v>
      </c>
      <c r="B9" s="179" t="s">
        <v>144</v>
      </c>
      <c r="C9" s="180" t="s">
        <v>145</v>
      </c>
      <c r="D9" s="63" t="s">
        <v>146</v>
      </c>
      <c r="E9" s="157" t="e">
        <f>HLOOKUP($D$2,'2019 Data'!$E$1:$Y$260,29,FALSE)</f>
        <v>#N/A</v>
      </c>
      <c r="F9" s="162"/>
      <c r="G9" s="98"/>
      <c r="H9" s="150"/>
      <c r="J9" s="159" t="s">
        <v>17</v>
      </c>
    </row>
    <row r="10" spans="1:14" s="148" customFormat="1" ht="83.25" customHeight="1" x14ac:dyDescent="0.25">
      <c r="A10" s="181">
        <v>592</v>
      </c>
      <c r="B10" s="179" t="s">
        <v>144</v>
      </c>
      <c r="C10" s="180" t="s">
        <v>145</v>
      </c>
      <c r="D10" s="63" t="s">
        <v>147</v>
      </c>
      <c r="E10" s="157" t="e">
        <f>HLOOKUP($D$2,'2019 Data'!$E$1:$Y$260,30,FALSE)</f>
        <v>#N/A</v>
      </c>
      <c r="F10" s="162"/>
      <c r="G10" s="98"/>
      <c r="H10" s="150"/>
      <c r="J10" s="159" t="s">
        <v>18</v>
      </c>
    </row>
    <row r="11" spans="1:14" s="83" customFormat="1" x14ac:dyDescent="0.25">
      <c r="A11" s="276"/>
      <c r="B11" s="277" t="s">
        <v>51</v>
      </c>
      <c r="C11" s="59"/>
      <c r="D11" s="278"/>
      <c r="E11" s="57"/>
      <c r="F11" s="279"/>
      <c r="G11" s="178"/>
      <c r="H11" s="150"/>
      <c r="J11" s="159" t="s">
        <v>19</v>
      </c>
    </row>
    <row r="12" spans="1:14" s="83" customFormat="1" ht="18.75" x14ac:dyDescent="0.3">
      <c r="A12" s="110"/>
      <c r="B12" s="105" t="s">
        <v>142</v>
      </c>
      <c r="C12" s="108"/>
      <c r="D12" s="113"/>
      <c r="E12" s="122"/>
      <c r="F12" s="171"/>
      <c r="G12" s="174"/>
      <c r="H12" s="150"/>
      <c r="J12" s="159" t="s">
        <v>21</v>
      </c>
    </row>
    <row r="13" spans="1:14" s="83" customFormat="1" ht="49.5" customHeight="1" x14ac:dyDescent="0.25">
      <c r="A13" s="110">
        <v>36</v>
      </c>
      <c r="B13" s="101"/>
      <c r="C13" s="166" t="s">
        <v>87</v>
      </c>
      <c r="D13" s="115" t="s">
        <v>52</v>
      </c>
      <c r="E13" s="157" t="e">
        <f>HLOOKUP($D$2,'2019 Data'!$E$1:$Y$260,9,FALSE)</f>
        <v>#N/A</v>
      </c>
      <c r="F13" s="162"/>
      <c r="G13" s="97"/>
      <c r="H13" s="150"/>
      <c r="J13" s="159" t="s">
        <v>23</v>
      </c>
    </row>
    <row r="14" spans="1:14" s="83" customFormat="1" ht="45" x14ac:dyDescent="0.25">
      <c r="A14" s="95">
        <v>534</v>
      </c>
      <c r="B14" s="101"/>
      <c r="C14" s="166" t="s">
        <v>87</v>
      </c>
      <c r="D14" s="119" t="s">
        <v>53</v>
      </c>
      <c r="E14" s="157" t="e">
        <f>HLOOKUP($D$2,'2019 Data'!$E$1:$Y$260,22,FALSE)</f>
        <v>#N/A</v>
      </c>
      <c r="F14" s="162"/>
      <c r="G14" s="97"/>
      <c r="H14" s="150"/>
      <c r="J14" s="159" t="s">
        <v>272</v>
      </c>
    </row>
    <row r="15" spans="1:14" s="83" customFormat="1" ht="63" customHeight="1" x14ac:dyDescent="0.25">
      <c r="A15" s="110">
        <v>13</v>
      </c>
      <c r="B15" s="101"/>
      <c r="C15" s="166" t="s">
        <v>87</v>
      </c>
      <c r="D15" s="115" t="s">
        <v>54</v>
      </c>
      <c r="E15" s="157" t="e">
        <f>HLOOKUP($D$2,'2019 Data'!$E$1:$Y$260,3,FALSE)</f>
        <v>#N/A</v>
      </c>
      <c r="F15" s="162"/>
      <c r="G15" s="97"/>
      <c r="H15" s="150"/>
      <c r="J15" s="310" t="s">
        <v>26</v>
      </c>
    </row>
    <row r="16" spans="1:14" s="163" customFormat="1" ht="179.25" customHeight="1" x14ac:dyDescent="0.25">
      <c r="A16" s="296">
        <v>14</v>
      </c>
      <c r="B16" s="297" t="s">
        <v>87</v>
      </c>
      <c r="C16" s="180" t="s">
        <v>87</v>
      </c>
      <c r="D16" s="308" t="s">
        <v>267</v>
      </c>
      <c r="E16" s="312" t="e">
        <f>HLOOKUP($D$2,'2019 Data'!$E$1:$Y$260,4,FALSE)</f>
        <v>#N/A</v>
      </c>
      <c r="F16" s="210"/>
      <c r="G16" s="247">
        <f>IF(F16&lt;0,"Error: Enter as positive.",)</f>
        <v>0</v>
      </c>
      <c r="H16" s="248"/>
      <c r="I16" s="249"/>
      <c r="J16" s="310" t="s">
        <v>27</v>
      </c>
      <c r="N16" s="164"/>
    </row>
    <row r="17" spans="1:10" s="83" customFormat="1" ht="40.5" customHeight="1" x14ac:dyDescent="0.25">
      <c r="A17" s="110">
        <v>34</v>
      </c>
      <c r="B17" s="101"/>
      <c r="C17" s="166" t="s">
        <v>87</v>
      </c>
      <c r="D17" s="100" t="s">
        <v>55</v>
      </c>
      <c r="E17" s="157" t="e">
        <f>HLOOKUP($D$2,'2019 Data'!$E$1:$Y$260,7,FALSE)</f>
        <v>#N/A</v>
      </c>
      <c r="F17" s="162"/>
      <c r="G17" s="97"/>
      <c r="H17" s="150"/>
      <c r="J17" s="310" t="s">
        <v>29</v>
      </c>
    </row>
    <row r="18" spans="1:10" s="83" customFormat="1" ht="40.5" customHeight="1" x14ac:dyDescent="0.25">
      <c r="A18" s="110">
        <v>35</v>
      </c>
      <c r="B18" s="101"/>
      <c r="C18" s="166" t="s">
        <v>87</v>
      </c>
      <c r="D18" s="100" t="s">
        <v>56</v>
      </c>
      <c r="E18" s="157" t="e">
        <f>HLOOKUP($D$2,'2019 Data'!$E$1:$Y$260,8,FALSE)</f>
        <v>#N/A</v>
      </c>
      <c r="F18" s="162"/>
      <c r="G18" s="97"/>
      <c r="H18" s="150"/>
      <c r="J18" s="159" t="s">
        <v>30</v>
      </c>
    </row>
    <row r="19" spans="1:10" s="83" customFormat="1" ht="40.5" customHeight="1" x14ac:dyDescent="0.25">
      <c r="A19" s="110">
        <v>37</v>
      </c>
      <c r="B19" s="101"/>
      <c r="C19" s="166" t="s">
        <v>87</v>
      </c>
      <c r="D19" s="100" t="s">
        <v>57</v>
      </c>
      <c r="E19" s="157" t="e">
        <f>HLOOKUP($D$2,'2019 Data'!$E$1:$Y$260,10,FALSE)</f>
        <v>#N/A</v>
      </c>
      <c r="F19" s="162"/>
      <c r="G19" s="98"/>
      <c r="H19" s="150"/>
      <c r="J19" s="159" t="s">
        <v>71</v>
      </c>
    </row>
    <row r="20" spans="1:10" s="83" customFormat="1" ht="42" customHeight="1" x14ac:dyDescent="0.25">
      <c r="A20" s="110">
        <v>38</v>
      </c>
      <c r="B20" s="101"/>
      <c r="C20" s="166" t="s">
        <v>87</v>
      </c>
      <c r="D20" s="100" t="s">
        <v>58</v>
      </c>
      <c r="E20" s="157" t="e">
        <f>HLOOKUP($D$2,'2019 Data'!$E$1:$Y$260,11,FALSE)</f>
        <v>#N/A</v>
      </c>
      <c r="F20" s="162"/>
      <c r="G20" s="97"/>
      <c r="H20" s="150"/>
      <c r="J20" s="159" t="s">
        <v>31</v>
      </c>
    </row>
    <row r="21" spans="1:10" s="83" customFormat="1" ht="25.5" customHeight="1" x14ac:dyDescent="0.25">
      <c r="A21" s="110"/>
      <c r="B21" s="104" t="s">
        <v>143</v>
      </c>
      <c r="C21" s="99"/>
      <c r="D21" s="112"/>
      <c r="E21" s="122"/>
      <c r="F21" s="171"/>
      <c r="G21" s="175"/>
      <c r="H21" s="150"/>
      <c r="J21" s="159" t="s">
        <v>32</v>
      </c>
    </row>
    <row r="22" spans="1:10" s="83" customFormat="1" ht="18.75" customHeight="1" x14ac:dyDescent="0.3">
      <c r="A22" s="110"/>
      <c r="B22" s="106" t="s">
        <v>59</v>
      </c>
      <c r="C22" s="109"/>
      <c r="D22" s="114"/>
      <c r="E22" s="111"/>
      <c r="F22" s="170"/>
      <c r="G22" s="174"/>
      <c r="H22" s="150"/>
      <c r="J22" s="159" t="s">
        <v>72</v>
      </c>
    </row>
    <row r="23" spans="1:10" s="83" customFormat="1" ht="64.5" customHeight="1" x14ac:dyDescent="0.25">
      <c r="A23" s="95">
        <v>32</v>
      </c>
      <c r="B23" s="94"/>
      <c r="C23" s="166" t="s">
        <v>86</v>
      </c>
      <c r="D23" s="100" t="s">
        <v>60</v>
      </c>
      <c r="E23" s="157" t="e">
        <f>HLOOKUP($D$2,'2019 Data'!$E$1:$Y$260,5,FALSE)</f>
        <v>#N/A</v>
      </c>
      <c r="F23" s="162"/>
      <c r="G23" s="97"/>
      <c r="H23" s="150"/>
      <c r="J23" s="159" t="s">
        <v>35</v>
      </c>
    </row>
    <row r="24" spans="1:10" s="83" customFormat="1" ht="64.5" customHeight="1" x14ac:dyDescent="0.25">
      <c r="A24" s="95">
        <v>40</v>
      </c>
      <c r="B24" s="94"/>
      <c r="C24" s="166" t="s">
        <v>86</v>
      </c>
      <c r="D24" s="100" t="s">
        <v>61</v>
      </c>
      <c r="E24" s="157" t="e">
        <f>HLOOKUP($D$2,'2019 Data'!$E$1:$Y$260,13,FALSE)</f>
        <v>#N/A</v>
      </c>
      <c r="F24" s="162"/>
      <c r="G24" s="98"/>
      <c r="H24" s="150"/>
      <c r="J24" s="148"/>
    </row>
    <row r="25" spans="1:10" s="83" customFormat="1" ht="64.5" customHeight="1" x14ac:dyDescent="0.25">
      <c r="A25" s="95">
        <v>107</v>
      </c>
      <c r="B25" s="94"/>
      <c r="C25" s="166" t="s">
        <v>86</v>
      </c>
      <c r="D25" s="100" t="s">
        <v>62</v>
      </c>
      <c r="E25" s="157" t="e">
        <f>HLOOKUP($D$2,'2019 Data'!$E$1:$Y$260,16,FALSE)</f>
        <v>#N/A</v>
      </c>
      <c r="F25" s="162"/>
      <c r="G25" s="98"/>
      <c r="H25" s="150"/>
      <c r="J25" s="148"/>
    </row>
    <row r="26" spans="1:10" s="83" customFormat="1" ht="64.5" customHeight="1" x14ac:dyDescent="0.25">
      <c r="A26" s="95">
        <v>108</v>
      </c>
      <c r="B26" s="94"/>
      <c r="C26" s="166" t="s">
        <v>86</v>
      </c>
      <c r="D26" s="100" t="s">
        <v>63</v>
      </c>
      <c r="E26" s="157" t="e">
        <f>HLOOKUP($D$2,'2019 Data'!$E$1:$Y$260,17,FALSE)</f>
        <v>#N/A</v>
      </c>
      <c r="F26" s="162"/>
      <c r="G26" s="98"/>
      <c r="H26" s="150"/>
      <c r="J26" s="1"/>
    </row>
    <row r="27" spans="1:10" s="83" customFormat="1" ht="64.5" customHeight="1" x14ac:dyDescent="0.25">
      <c r="A27" s="95">
        <v>41</v>
      </c>
      <c r="B27" s="94"/>
      <c r="C27" s="166" t="s">
        <v>86</v>
      </c>
      <c r="D27" s="100" t="s">
        <v>64</v>
      </c>
      <c r="E27" s="157" t="e">
        <f>HLOOKUP($D$2,'2019 Data'!$E$1:$Y$260,14,FALSE)</f>
        <v>#N/A</v>
      </c>
      <c r="F27" s="162"/>
      <c r="G27" s="98"/>
      <c r="H27" s="150"/>
      <c r="J27" s="1"/>
    </row>
    <row r="28" spans="1:10" s="83" customFormat="1" ht="64.5" customHeight="1" x14ac:dyDescent="0.25">
      <c r="A28" s="95">
        <v>194</v>
      </c>
      <c r="B28" s="94"/>
      <c r="C28" s="166" t="s">
        <v>86</v>
      </c>
      <c r="D28" s="100" t="s">
        <v>65</v>
      </c>
      <c r="E28" s="157" t="e">
        <f>HLOOKUP($D$2,'2019 Data'!$E$1:$Y$260,18,FALSE)</f>
        <v>#N/A</v>
      </c>
      <c r="F28" s="162"/>
      <c r="G28" s="97"/>
      <c r="H28" s="150"/>
      <c r="J28" s="1"/>
    </row>
    <row r="29" spans="1:10" s="83" customFormat="1" ht="64.5" customHeight="1" x14ac:dyDescent="0.25">
      <c r="A29" s="95">
        <v>294</v>
      </c>
      <c r="B29" s="94"/>
      <c r="C29" s="166" t="s">
        <v>86</v>
      </c>
      <c r="D29" s="100" t="s">
        <v>66</v>
      </c>
      <c r="E29" s="157" t="e">
        <f>HLOOKUP($D$2,'2019 Data'!$E$1:$Y$260,19,FALSE)</f>
        <v>#N/A</v>
      </c>
      <c r="F29" s="162"/>
      <c r="G29" s="98"/>
      <c r="H29" s="150"/>
      <c r="J29" s="1"/>
    </row>
    <row r="30" spans="1:10" s="83" customFormat="1" ht="19.5" customHeight="1" x14ac:dyDescent="0.25">
      <c r="A30" s="95"/>
      <c r="B30" s="103" t="s">
        <v>67</v>
      </c>
      <c r="C30" s="120"/>
      <c r="D30" s="116"/>
      <c r="E30" s="117"/>
      <c r="F30" s="171"/>
      <c r="H30" s="150"/>
      <c r="J30" s="1"/>
    </row>
    <row r="31" spans="1:10" s="83" customFormat="1" ht="20.25" customHeight="1" x14ac:dyDescent="0.25">
      <c r="A31" s="95"/>
      <c r="B31" s="106" t="s">
        <v>59</v>
      </c>
      <c r="C31" s="121"/>
      <c r="D31" s="118"/>
      <c r="E31" s="107"/>
      <c r="F31" s="170"/>
      <c r="H31" s="150"/>
      <c r="J31" s="1"/>
    </row>
    <row r="32" spans="1:10" s="83" customFormat="1" ht="45.75" customHeight="1" x14ac:dyDescent="0.25">
      <c r="A32" s="95">
        <v>33</v>
      </c>
      <c r="B32" s="101"/>
      <c r="C32" s="166" t="s">
        <v>88</v>
      </c>
      <c r="D32" s="96" t="s">
        <v>68</v>
      </c>
      <c r="E32" s="157" t="e">
        <f>HLOOKUP($D$2,'2019 Data'!$E$1:$Y$260,6,FALSE)</f>
        <v>#N/A</v>
      </c>
      <c r="F32" s="162"/>
      <c r="G32" s="98"/>
      <c r="H32" s="150"/>
      <c r="J32" s="1"/>
    </row>
    <row r="33" spans="1:14" s="83" customFormat="1" ht="45.75" customHeight="1" x14ac:dyDescent="0.25">
      <c r="A33" s="95">
        <v>104</v>
      </c>
      <c r="B33" s="102"/>
      <c r="C33" s="166" t="s">
        <v>88</v>
      </c>
      <c r="D33" s="100" t="s">
        <v>69</v>
      </c>
      <c r="E33" s="157" t="e">
        <f>HLOOKUP($D$2,'2019 Data'!$E$1:$Y$260,15,FALSE)</f>
        <v>#N/A</v>
      </c>
      <c r="F33" s="162"/>
      <c r="G33" s="98"/>
      <c r="H33" s="150"/>
      <c r="J33" s="1"/>
    </row>
    <row r="34" spans="1:14" s="83" customFormat="1" ht="45.75" customHeight="1" x14ac:dyDescent="0.25">
      <c r="A34" s="95">
        <v>39</v>
      </c>
      <c r="B34" s="101"/>
      <c r="C34" s="166" t="s">
        <v>88</v>
      </c>
      <c r="D34" s="96" t="s">
        <v>70</v>
      </c>
      <c r="E34" s="157" t="e">
        <f>HLOOKUP($D$2,'2019 Data'!$E$1:$Y$260,12,FALSE)</f>
        <v>#N/A</v>
      </c>
      <c r="F34" s="162"/>
      <c r="G34" s="98"/>
      <c r="H34" s="150"/>
      <c r="J34" s="197"/>
    </row>
    <row r="35" spans="1:14" s="197" customFormat="1" x14ac:dyDescent="0.25">
      <c r="A35" s="275"/>
      <c r="B35" s="193" t="s">
        <v>166</v>
      </c>
      <c r="C35" s="60"/>
      <c r="D35" s="59"/>
      <c r="E35" s="207"/>
      <c r="F35" s="354"/>
      <c r="G35" s="208"/>
      <c r="H35" s="192"/>
    </row>
    <row r="36" spans="1:14" s="197" customFormat="1" ht="90" x14ac:dyDescent="0.25">
      <c r="A36" s="294">
        <v>622</v>
      </c>
      <c r="B36" s="295" t="s">
        <v>144</v>
      </c>
      <c r="C36" s="294" t="s">
        <v>167</v>
      </c>
      <c r="D36" s="294" t="s">
        <v>168</v>
      </c>
      <c r="E36" s="157" t="e">
        <f>HLOOKUP($D$2,'2019 Data'!$E$1:$Y$260,48,FALSE)</f>
        <v>#N/A</v>
      </c>
      <c r="F36" s="209"/>
      <c r="G36" s="98"/>
      <c r="H36" s="192"/>
      <c r="J36" s="1"/>
    </row>
    <row r="37" spans="1:14" s="83" customFormat="1" ht="180" x14ac:dyDescent="0.25">
      <c r="A37" s="181">
        <v>577</v>
      </c>
      <c r="B37" s="179"/>
      <c r="C37" s="180" t="s">
        <v>97</v>
      </c>
      <c r="D37" s="189" t="s">
        <v>148</v>
      </c>
      <c r="E37" s="167"/>
      <c r="F37" s="162"/>
      <c r="G37" s="238" t="str">
        <f>IF(F37="Yes","In this cell - Please include the name of the plan, a brief description of the benefit and the population group that received the benefits,","")</f>
        <v/>
      </c>
      <c r="H37" s="150"/>
      <c r="I37" s="148"/>
      <c r="J37" s="1"/>
    </row>
    <row r="38" spans="1:14" s="148" customFormat="1" ht="75" x14ac:dyDescent="0.25">
      <c r="A38" s="181"/>
      <c r="B38" s="179"/>
      <c r="C38" s="180"/>
      <c r="D38" s="176" t="s">
        <v>149</v>
      </c>
      <c r="E38" s="167"/>
      <c r="F38" s="169"/>
      <c r="G38" s="149"/>
      <c r="H38" s="150"/>
      <c r="J38"/>
    </row>
    <row r="39" spans="1:14" customFormat="1" x14ac:dyDescent="0.25">
      <c r="A39" s="275"/>
      <c r="B39" s="193" t="s">
        <v>169</v>
      </c>
      <c r="C39" s="60"/>
      <c r="D39" s="59"/>
      <c r="E39" s="207"/>
      <c r="F39" s="355"/>
      <c r="G39" s="208"/>
    </row>
    <row r="40" spans="1:14" customFormat="1" ht="78" customHeight="1" x14ac:dyDescent="0.25">
      <c r="A40" s="296">
        <v>621</v>
      </c>
      <c r="B40" s="296" t="s">
        <v>144</v>
      </c>
      <c r="C40" s="299" t="s">
        <v>170</v>
      </c>
      <c r="D40" s="299" t="s">
        <v>271</v>
      </c>
      <c r="E40" s="157" t="e">
        <f>HLOOKUP($D$2,'2019 Data'!$E$1:$Y$260,47,FALSE)</f>
        <v>#N/A</v>
      </c>
      <c r="F40" s="210"/>
      <c r="G40" s="211"/>
    </row>
    <row r="41" spans="1:14" customFormat="1" ht="145.5" customHeight="1" x14ac:dyDescent="0.25">
      <c r="A41" s="306">
        <v>547</v>
      </c>
      <c r="B41" s="314"/>
      <c r="C41" s="314" t="s">
        <v>171</v>
      </c>
      <c r="D41" s="309" t="s">
        <v>172</v>
      </c>
      <c r="E41" s="157" t="e">
        <f>HLOOKUP($D$2,'2019 Data'!$E$1:$Y$260,23,FALSE)</f>
        <v>#N/A</v>
      </c>
      <c r="F41" s="212"/>
      <c r="G41" s="213" t="str">
        <f>IF(F41&lt;1,"Please answer this question","")</f>
        <v>Please answer this question</v>
      </c>
    </row>
    <row r="42" spans="1:14" customFormat="1" ht="64.5" customHeight="1" x14ac:dyDescent="0.25">
      <c r="A42" s="327">
        <v>659</v>
      </c>
      <c r="B42" s="328" t="s">
        <v>159</v>
      </c>
      <c r="C42" s="328" t="s">
        <v>173</v>
      </c>
      <c r="D42" s="329" t="s">
        <v>268</v>
      </c>
      <c r="E42" s="330" t="s">
        <v>235</v>
      </c>
      <c r="F42" s="210"/>
      <c r="G42" s="211" t="str">
        <f>IF(ISBLANK(F42),"Please do not leave blank","")</f>
        <v>Please do not leave blank</v>
      </c>
      <c r="H42">
        <f>IF(F42&lt;0,"Error: Enter as positive.",)</f>
        <v>0</v>
      </c>
    </row>
    <row r="43" spans="1:14" customFormat="1" ht="66" customHeight="1" x14ac:dyDescent="0.25">
      <c r="A43" s="327">
        <v>660</v>
      </c>
      <c r="B43" s="328" t="s">
        <v>159</v>
      </c>
      <c r="C43" s="328" t="s">
        <v>173</v>
      </c>
      <c r="D43" s="329" t="s">
        <v>269</v>
      </c>
      <c r="E43" s="330" t="s">
        <v>235</v>
      </c>
      <c r="F43" s="210"/>
      <c r="G43" s="211" t="str">
        <f>IF(ISBLANK(F43),"Please do not leave blank","")</f>
        <v>Please do not leave blank</v>
      </c>
      <c r="H43">
        <f>IF(F43&lt;0,"Note: Number is normally positive.",)</f>
        <v>0</v>
      </c>
    </row>
    <row r="44" spans="1:14" customFormat="1" ht="93" customHeight="1" x14ac:dyDescent="0.25">
      <c r="A44" s="327">
        <v>661</v>
      </c>
      <c r="B44" s="328" t="s">
        <v>159</v>
      </c>
      <c r="C44" s="328" t="s">
        <v>174</v>
      </c>
      <c r="D44" s="331" t="s">
        <v>270</v>
      </c>
      <c r="E44" s="330" t="s">
        <v>235</v>
      </c>
      <c r="F44" s="215"/>
      <c r="G44" s="211" t="str">
        <f>IF(ISBLANK(F44),"Please do not leave blank ",IF(F44=H44,"","Please review percentage"))</f>
        <v xml:space="preserve">Please do not leave blank </v>
      </c>
      <c r="H44" s="229">
        <f>ROUND(IFERROR((F43/F42)*100,0),1)</f>
        <v>0</v>
      </c>
      <c r="J44" s="163"/>
      <c r="N44" s="298"/>
    </row>
    <row r="45" spans="1:14" s="163" customFormat="1" ht="75" x14ac:dyDescent="0.25">
      <c r="A45" s="268"/>
      <c r="B45" s="301"/>
      <c r="C45" s="301"/>
      <c r="D45" s="300" t="s">
        <v>149</v>
      </c>
      <c r="E45" s="216"/>
      <c r="F45" s="356"/>
      <c r="G45" s="211"/>
      <c r="J45"/>
    </row>
    <row r="46" spans="1:14" customFormat="1" x14ac:dyDescent="0.25">
      <c r="A46" s="275"/>
      <c r="B46" s="193" t="s">
        <v>158</v>
      </c>
      <c r="C46" s="193"/>
      <c r="D46" s="193"/>
      <c r="E46" s="193"/>
      <c r="F46" s="357"/>
      <c r="G46" s="193"/>
      <c r="J46" s="1"/>
    </row>
    <row r="47" spans="1:14" ht="60" x14ac:dyDescent="0.25">
      <c r="A47" s="194">
        <v>620</v>
      </c>
      <c r="B47" s="179" t="s">
        <v>159</v>
      </c>
      <c r="C47" s="180"/>
      <c r="D47" s="96" t="s">
        <v>160</v>
      </c>
      <c r="E47" s="302"/>
      <c r="F47" s="206"/>
      <c r="G47" s="213" t="s">
        <v>161</v>
      </c>
      <c r="H47" s="274"/>
      <c r="J47" s="197"/>
    </row>
    <row r="48" spans="1:14" s="197" customFormat="1" ht="86.25" customHeight="1" x14ac:dyDescent="0.25">
      <c r="A48" s="251"/>
      <c r="B48" s="416" t="s">
        <v>300</v>
      </c>
      <c r="C48" s="416"/>
      <c r="D48" s="416"/>
      <c r="E48" s="416"/>
      <c r="F48" s="416"/>
      <c r="G48" s="416"/>
      <c r="H48" s="274"/>
    </row>
    <row r="49" spans="1:8" s="197" customFormat="1" ht="61.5" customHeight="1" x14ac:dyDescent="0.25">
      <c r="A49" s="327">
        <v>947</v>
      </c>
      <c r="B49" s="328"/>
      <c r="C49" s="332"/>
      <c r="D49" s="331" t="s">
        <v>241</v>
      </c>
      <c r="E49" s="333" t="s">
        <v>242</v>
      </c>
      <c r="F49" s="388"/>
      <c r="G49" s="213" t="str">
        <f>IF(ISBLANK(F49),"Please do not leave blank","")</f>
        <v>Please do not leave blank</v>
      </c>
      <c r="H49" s="274"/>
    </row>
    <row r="50" spans="1:8" s="197" customFormat="1" ht="60.75" customHeight="1" x14ac:dyDescent="0.25">
      <c r="A50" s="327">
        <v>948</v>
      </c>
      <c r="B50" s="328"/>
      <c r="C50" s="332"/>
      <c r="D50" s="331" t="s">
        <v>243</v>
      </c>
      <c r="E50" s="333" t="s">
        <v>242</v>
      </c>
      <c r="F50" s="388"/>
      <c r="G50" s="213" t="str">
        <f t="shared" ref="G50:G56" si="0">IF(ISBLANK(F50),"Please do not leave blank","")</f>
        <v>Please do not leave blank</v>
      </c>
      <c r="H50" s="274"/>
    </row>
    <row r="51" spans="1:8" s="197" customFormat="1" ht="45" x14ac:dyDescent="0.25">
      <c r="A51" s="327">
        <v>949</v>
      </c>
      <c r="B51" s="328"/>
      <c r="C51" s="332"/>
      <c r="D51" s="331" t="s">
        <v>244</v>
      </c>
      <c r="E51" s="333" t="s">
        <v>242</v>
      </c>
      <c r="F51" s="388"/>
      <c r="G51" s="213" t="str">
        <f t="shared" si="0"/>
        <v>Please do not leave blank</v>
      </c>
      <c r="H51" s="274"/>
    </row>
    <row r="52" spans="1:8" s="197" customFormat="1" ht="58.5" customHeight="1" x14ac:dyDescent="0.25">
      <c r="A52" s="327">
        <v>950</v>
      </c>
      <c r="B52" s="328"/>
      <c r="C52" s="332"/>
      <c r="D52" s="331" t="s">
        <v>245</v>
      </c>
      <c r="E52" s="333" t="s">
        <v>242</v>
      </c>
      <c r="F52" s="388"/>
      <c r="G52" s="213" t="str">
        <f t="shared" si="0"/>
        <v>Please do not leave blank</v>
      </c>
      <c r="H52" s="274"/>
    </row>
    <row r="53" spans="1:8" s="197" customFormat="1" ht="90" x14ac:dyDescent="0.25">
      <c r="A53" s="327">
        <v>952</v>
      </c>
      <c r="B53" s="328"/>
      <c r="C53" s="332"/>
      <c r="D53" s="331" t="s">
        <v>273</v>
      </c>
      <c r="E53" s="333" t="s">
        <v>242</v>
      </c>
      <c r="F53" s="280"/>
      <c r="G53" s="213" t="str">
        <f t="shared" si="0"/>
        <v>Please do not leave blank</v>
      </c>
      <c r="H53" s="274"/>
    </row>
    <row r="54" spans="1:8" s="197" customFormat="1" ht="77.25" customHeight="1" x14ac:dyDescent="0.25">
      <c r="A54" s="327">
        <v>954</v>
      </c>
      <c r="B54" s="328"/>
      <c r="C54" s="332"/>
      <c r="D54" s="331" t="s">
        <v>246</v>
      </c>
      <c r="E54" s="333" t="s">
        <v>242</v>
      </c>
      <c r="F54" s="388"/>
      <c r="G54" s="213" t="str">
        <f t="shared" si="0"/>
        <v>Please do not leave blank</v>
      </c>
      <c r="H54" s="274"/>
    </row>
    <row r="55" spans="1:8" s="197" customFormat="1" ht="90" customHeight="1" x14ac:dyDescent="0.25">
      <c r="A55" s="327">
        <v>956</v>
      </c>
      <c r="B55" s="328"/>
      <c r="C55" s="332"/>
      <c r="D55" s="331" t="s">
        <v>247</v>
      </c>
      <c r="E55" s="333" t="s">
        <v>242</v>
      </c>
      <c r="F55" s="388"/>
      <c r="G55" s="213" t="str">
        <f t="shared" si="0"/>
        <v>Please do not leave blank</v>
      </c>
      <c r="H55" s="274"/>
    </row>
    <row r="56" spans="1:8" s="197" customFormat="1" ht="192.75" customHeight="1" x14ac:dyDescent="0.25">
      <c r="A56" s="327">
        <v>958</v>
      </c>
      <c r="B56" s="328"/>
      <c r="C56" s="332"/>
      <c r="D56" s="331" t="s">
        <v>297</v>
      </c>
      <c r="E56" s="333" t="s">
        <v>242</v>
      </c>
      <c r="F56" s="388"/>
      <c r="G56" s="213" t="str">
        <f t="shared" si="0"/>
        <v>Please do not leave blank</v>
      </c>
      <c r="H56" s="274"/>
    </row>
    <row r="57" spans="1:8" s="197" customFormat="1" ht="30.75" thickBot="1" x14ac:dyDescent="0.3">
      <c r="A57" s="252"/>
      <c r="B57" s="253"/>
      <c r="C57" s="254"/>
      <c r="D57" s="255" t="s">
        <v>248</v>
      </c>
      <c r="E57" s="256"/>
      <c r="F57" s="271"/>
      <c r="G57" s="213"/>
      <c r="H57" s="274"/>
    </row>
    <row r="58" spans="1:8" s="197" customFormat="1" ht="30.75" thickBot="1" x14ac:dyDescent="0.4">
      <c r="A58" s="163"/>
      <c r="B58" s="411" t="s">
        <v>301</v>
      </c>
      <c r="C58" s="412"/>
      <c r="D58" s="412"/>
      <c r="E58" s="413"/>
      <c r="F58" s="334"/>
      <c r="G58" s="213"/>
      <c r="H58" s="274"/>
    </row>
    <row r="59" spans="1:8" s="197" customFormat="1" ht="90.75" customHeight="1" x14ac:dyDescent="0.25">
      <c r="A59" s="163"/>
      <c r="B59" s="414" t="s">
        <v>302</v>
      </c>
      <c r="C59" s="415"/>
      <c r="D59" s="415"/>
      <c r="E59" s="415"/>
      <c r="F59" s="334"/>
      <c r="G59" s="213"/>
      <c r="H59" s="274"/>
    </row>
    <row r="60" spans="1:8" s="197" customFormat="1" ht="11.25" customHeight="1" thickBot="1" x14ac:dyDescent="0.3">
      <c r="A60" s="257"/>
      <c r="B60" s="163"/>
      <c r="C60" s="163"/>
      <c r="D60" s="258"/>
      <c r="E60" s="259"/>
      <c r="F60" s="334"/>
      <c r="G60" s="213"/>
      <c r="H60" s="274"/>
    </row>
    <row r="61" spans="1:8" s="197" customFormat="1" ht="30.75" thickBot="1" x14ac:dyDescent="0.3">
      <c r="A61" s="163"/>
      <c r="B61" s="260" t="s">
        <v>249</v>
      </c>
      <c r="C61" s="261" t="s">
        <v>250</v>
      </c>
      <c r="D61" s="262"/>
      <c r="E61" s="263"/>
      <c r="F61" s="334"/>
      <c r="G61" s="213"/>
      <c r="H61" s="274"/>
    </row>
    <row r="62" spans="1:8" s="197" customFormat="1" ht="30.75" thickBot="1" x14ac:dyDescent="0.3">
      <c r="A62" s="163"/>
      <c r="B62" s="264" t="s">
        <v>251</v>
      </c>
      <c r="C62" s="265"/>
      <c r="D62" s="266"/>
      <c r="E62" s="267"/>
      <c r="F62" s="334"/>
      <c r="G62" s="213"/>
      <c r="H62" s="274"/>
    </row>
    <row r="63" spans="1:8" s="305" customFormat="1" ht="48.75" customHeight="1" thickBot="1" x14ac:dyDescent="0.3">
      <c r="A63" s="304"/>
      <c r="B63" s="264"/>
      <c r="C63" s="265"/>
      <c r="D63" s="405" t="s">
        <v>280</v>
      </c>
      <c r="E63" s="406"/>
      <c r="F63" s="335"/>
      <c r="G63" s="335"/>
      <c r="H63" s="274"/>
    </row>
    <row r="64" spans="1:8" s="197" customFormat="1" ht="30.75" thickBot="1" x14ac:dyDescent="0.3">
      <c r="A64" s="268">
        <v>960</v>
      </c>
      <c r="B64" s="396" t="s">
        <v>252</v>
      </c>
      <c r="C64" s="397"/>
      <c r="D64" s="398"/>
      <c r="E64" s="399"/>
      <c r="F64" s="336" t="str">
        <f>IF(ISBLANK($D64),"&lt;&lt;&lt;&lt;&lt;&lt;&lt;&lt;&lt;&lt;&lt;&lt;&lt;&lt;&lt;","")</f>
        <v>&lt;&lt;&lt;&lt;&lt;&lt;&lt;&lt;&lt;&lt;&lt;&lt;&lt;&lt;&lt;</v>
      </c>
      <c r="G64" s="336" t="str">
        <f>IF(ISBLANK($D64),"Cell D64 must be completed.","")</f>
        <v>Cell D64 must be completed.</v>
      </c>
      <c r="H64" s="274"/>
    </row>
    <row r="65" spans="1:10" s="197" customFormat="1" ht="30.75" thickBot="1" x14ac:dyDescent="0.3">
      <c r="A65" s="268">
        <v>962</v>
      </c>
      <c r="B65" s="396" t="s">
        <v>253</v>
      </c>
      <c r="C65" s="397"/>
      <c r="D65" s="398"/>
      <c r="E65" s="399"/>
      <c r="F65" s="336" t="str">
        <f t="shared" ref="F65:F68" si="1">IF(ISBLANK($D65),"&lt;&lt;&lt;&lt;&lt;&lt;&lt;&lt;&lt;&lt;&lt;&lt;&lt;&lt;&lt;","")</f>
        <v>&lt;&lt;&lt;&lt;&lt;&lt;&lt;&lt;&lt;&lt;&lt;&lt;&lt;&lt;&lt;</v>
      </c>
      <c r="G65" s="336" t="str">
        <f>IF(ISBLANK($D65),"Cell D65 must be completed.","")</f>
        <v>Cell D65 must be completed.</v>
      </c>
      <c r="H65" s="274"/>
    </row>
    <row r="66" spans="1:10" s="197" customFormat="1" ht="30.75" thickBot="1" x14ac:dyDescent="0.3">
      <c r="A66" s="268">
        <v>964</v>
      </c>
      <c r="B66" s="396" t="s">
        <v>254</v>
      </c>
      <c r="C66" s="397"/>
      <c r="D66" s="403"/>
      <c r="E66" s="404"/>
      <c r="F66" s="336" t="str">
        <f t="shared" si="1"/>
        <v>&lt;&lt;&lt;&lt;&lt;&lt;&lt;&lt;&lt;&lt;&lt;&lt;&lt;&lt;&lt;</v>
      </c>
      <c r="G66" s="336" t="str">
        <f>IF(ISBLANK($D66),"Cell D66 must be completed.","")</f>
        <v>Cell D66 must be completed.</v>
      </c>
      <c r="H66" s="274"/>
    </row>
    <row r="67" spans="1:10" s="197" customFormat="1" ht="30.75" thickBot="1" x14ac:dyDescent="0.3">
      <c r="A67" s="268">
        <v>966</v>
      </c>
      <c r="B67" s="396" t="s">
        <v>255</v>
      </c>
      <c r="C67" s="397"/>
      <c r="D67" s="398"/>
      <c r="E67" s="399"/>
      <c r="F67" s="336" t="str">
        <f t="shared" si="1"/>
        <v>&lt;&lt;&lt;&lt;&lt;&lt;&lt;&lt;&lt;&lt;&lt;&lt;&lt;&lt;&lt;</v>
      </c>
      <c r="G67" s="336" t="str">
        <f>IF(ISBLANK($D67),"Cell D67 must be completed.","")</f>
        <v>Cell D67 must be completed.</v>
      </c>
      <c r="H67" s="274"/>
    </row>
    <row r="68" spans="1:10" s="197" customFormat="1" ht="30.75" thickBot="1" x14ac:dyDescent="0.3">
      <c r="A68" s="268">
        <v>968</v>
      </c>
      <c r="B68" s="400" t="s">
        <v>256</v>
      </c>
      <c r="C68" s="401"/>
      <c r="D68" s="402"/>
      <c r="E68" s="399"/>
      <c r="F68" s="336" t="str">
        <f t="shared" si="1"/>
        <v>&lt;&lt;&lt;&lt;&lt;&lt;&lt;&lt;&lt;&lt;&lt;&lt;&lt;&lt;&lt;</v>
      </c>
      <c r="G68" s="336" t="str">
        <f>IF(ISBLANK($D68),"Cell D68 must be completed.","")</f>
        <v>Cell D68 must be completed.</v>
      </c>
      <c r="H68" s="274"/>
      <c r="J68" s="1"/>
    </row>
    <row r="69" spans="1:10" ht="59.25" customHeight="1" x14ac:dyDescent="0.25">
      <c r="A69" s="268"/>
      <c r="B69" s="272"/>
      <c r="C69" s="273"/>
      <c r="D69" s="293" t="s">
        <v>266</v>
      </c>
      <c r="E69" s="291"/>
      <c r="F69" s="39"/>
      <c r="G69" s="39"/>
      <c r="H69" s="274"/>
    </row>
    <row r="70" spans="1:10" x14ac:dyDescent="0.25">
      <c r="A70" s="268"/>
      <c r="B70" s="269"/>
      <c r="C70" s="270"/>
      <c r="D70" s="292" t="s">
        <v>265</v>
      </c>
      <c r="E70" s="163"/>
      <c r="F70" s="3"/>
      <c r="G70" s="5"/>
      <c r="H70" s="12"/>
    </row>
    <row r="71" spans="1:10" x14ac:dyDescent="0.25">
      <c r="A71" s="268"/>
      <c r="B71" s="269"/>
      <c r="C71" s="270"/>
      <c r="D71" s="227"/>
      <c r="E71" s="259"/>
      <c r="F71" s="42"/>
      <c r="G71" s="5"/>
      <c r="H71" s="12"/>
    </row>
    <row r="72" spans="1:10" x14ac:dyDescent="0.25">
      <c r="A72" s="22"/>
      <c r="B72" s="16"/>
      <c r="C72" s="53"/>
      <c r="D72" s="41"/>
      <c r="E72" s="303"/>
      <c r="F72" s="42"/>
      <c r="G72" s="5"/>
      <c r="H72" s="12"/>
    </row>
    <row r="73" spans="1:10" x14ac:dyDescent="0.25">
      <c r="A73" s="22"/>
      <c r="B73" s="16"/>
      <c r="C73" s="53"/>
      <c r="D73" s="41"/>
      <c r="E73" s="42"/>
      <c r="F73" s="42"/>
      <c r="G73" s="5"/>
      <c r="H73" s="12"/>
    </row>
    <row r="74" spans="1:10" x14ac:dyDescent="0.25">
      <c r="A74" s="22"/>
      <c r="B74" s="16"/>
      <c r="C74" s="53"/>
      <c r="D74" s="41"/>
      <c r="E74" s="156"/>
      <c r="F74" s="42"/>
      <c r="G74" s="5"/>
      <c r="H74" s="12"/>
    </row>
    <row r="75" spans="1:10" x14ac:dyDescent="0.25">
      <c r="D75" s="43"/>
      <c r="E75" s="155"/>
      <c r="F75" s="43"/>
      <c r="H75" s="12"/>
    </row>
    <row r="76" spans="1:10" x14ac:dyDescent="0.25">
      <c r="D76" s="43"/>
      <c r="E76" s="155"/>
      <c r="F76" s="43"/>
      <c r="H76" s="12"/>
    </row>
    <row r="77" spans="1:10" x14ac:dyDescent="0.25">
      <c r="D77" s="43"/>
      <c r="E77" s="154"/>
      <c r="F77" s="43"/>
      <c r="H77" s="12"/>
    </row>
    <row r="78" spans="1:10" x14ac:dyDescent="0.25">
      <c r="D78" s="43"/>
      <c r="E78" s="154"/>
      <c r="F78" s="43"/>
      <c r="H78" s="12"/>
    </row>
    <row r="79" spans="1:10" x14ac:dyDescent="0.25">
      <c r="D79" s="43"/>
      <c r="E79" s="42"/>
      <c r="F79" s="43"/>
    </row>
  </sheetData>
  <sheetProtection algorithmName="SHA-512" hashValue="ZcyOcDTiG/yOgIfWUhLWGSl9W1Z7C5sVfp5g2ys8oQ/tb9u9I/PJCqsw5nE+Nh7x/gf7cadNu44e3hX17jnceQ==" saltValue="zFMIqyRzlHRDCDkPmm6ulA==" spinCount="100000" sheet="1" formatCells="0" formatColumns="0" formatRows="0"/>
  <mergeCells count="16">
    <mergeCell ref="D63:E63"/>
    <mergeCell ref="E2:G2"/>
    <mergeCell ref="B2:C2"/>
    <mergeCell ref="B58:E58"/>
    <mergeCell ref="B59:E59"/>
    <mergeCell ref="B48:G48"/>
    <mergeCell ref="B67:C67"/>
    <mergeCell ref="D67:E67"/>
    <mergeCell ref="B68:C68"/>
    <mergeCell ref="D68:E68"/>
    <mergeCell ref="B64:C64"/>
    <mergeCell ref="D64:E64"/>
    <mergeCell ref="B65:C65"/>
    <mergeCell ref="D65:E65"/>
    <mergeCell ref="B66:C66"/>
    <mergeCell ref="D66:E66"/>
  </mergeCells>
  <conditionalFormatting sqref="G45">
    <cfRule type="cellIs" priority="39" stopIfTrue="1" operator="equal">
      <formula>";;;"</formula>
    </cfRule>
  </conditionalFormatting>
  <conditionalFormatting sqref="G45">
    <cfRule type="cellIs" dxfId="8" priority="38" stopIfTrue="1" operator="equal">
      <formula>0</formula>
    </cfRule>
  </conditionalFormatting>
  <conditionalFormatting sqref="G44">
    <cfRule type="cellIs" priority="37" stopIfTrue="1" operator="equal">
      <formula>";;;"</formula>
    </cfRule>
  </conditionalFormatting>
  <conditionalFormatting sqref="G44">
    <cfRule type="cellIs" dxfId="7" priority="36" stopIfTrue="1" operator="equal">
      <formula>0</formula>
    </cfRule>
  </conditionalFormatting>
  <conditionalFormatting sqref="G44">
    <cfRule type="cellIs" dxfId="6" priority="35" stopIfTrue="1" operator="equal">
      <formula>0</formula>
    </cfRule>
  </conditionalFormatting>
  <conditionalFormatting sqref="G42">
    <cfRule type="cellIs" priority="34" stopIfTrue="1" operator="equal">
      <formula>";;;"</formula>
    </cfRule>
  </conditionalFormatting>
  <conditionalFormatting sqref="G42">
    <cfRule type="cellIs" dxfId="5" priority="33" stopIfTrue="1" operator="equal">
      <formula>0</formula>
    </cfRule>
  </conditionalFormatting>
  <conditionalFormatting sqref="G42">
    <cfRule type="cellIs" dxfId="4" priority="32" stopIfTrue="1" operator="equal">
      <formula>0</formula>
    </cfRule>
  </conditionalFormatting>
  <conditionalFormatting sqref="G43">
    <cfRule type="cellIs" priority="31" stopIfTrue="1" operator="equal">
      <formula>";;;"</formula>
    </cfRule>
  </conditionalFormatting>
  <conditionalFormatting sqref="G43">
    <cfRule type="cellIs" dxfId="3" priority="30" stopIfTrue="1" operator="equal">
      <formula>0</formula>
    </cfRule>
  </conditionalFormatting>
  <conditionalFormatting sqref="G43">
    <cfRule type="cellIs" dxfId="2" priority="29" stopIfTrue="1" operator="equal">
      <formula>0</formula>
    </cfRule>
  </conditionalFormatting>
  <conditionalFormatting sqref="G40">
    <cfRule type="cellIs" priority="4" stopIfTrue="1" operator="equal">
      <formula>";;;"</formula>
    </cfRule>
  </conditionalFormatting>
  <conditionalFormatting sqref="G40">
    <cfRule type="cellIs" dxfId="1" priority="3" stopIfTrue="1" operator="equal">
      <formula>0</formula>
    </cfRule>
  </conditionalFormatting>
  <conditionalFormatting sqref="G40">
    <cfRule type="cellIs" dxfId="0" priority="2" stopIfTrue="1" operator="equal">
      <formula>0</formula>
    </cfRule>
  </conditionalFormatting>
  <dataValidations xWindow="733" yWindow="701" count="6">
    <dataValidation type="list" allowBlank="1" showInputMessage="1" showErrorMessage="1" prompt="Please select Yes or No from the drop down box_x000a__x000a_" sqref="F37" xr:uid="{00000000-0002-0000-0100-000000000000}">
      <formula1>$K$1:$K$2</formula1>
    </dataValidation>
    <dataValidation type="list" allowBlank="1" showInputMessage="1" showErrorMessage="1" prompt="Please select &quot;1&quot; for yes  and &quot;2&quot; for no_x000a__x000a_" sqref="F47:F48 F57:F62" xr:uid="{00000000-0002-0000-0100-000002000000}">
      <formula1>$M$2:$M$3</formula1>
    </dataValidation>
    <dataValidation type="list" allowBlank="1" showInputMessage="1" showErrorMessage="1" error="Please select from the drop down list" prompt="Please select from the drop down list" sqref="F41" xr:uid="{249D85F0-F060-4BF3-94FE-1FED4E3767D6}">
      <formula1>$L$2:$L$5</formula1>
    </dataValidation>
    <dataValidation type="list" allowBlank="1" showInputMessage="1" showErrorMessage="1" prompt="Please select from the drop down list_x000a__x000a__x000a_" sqref="F54:F56 F52" xr:uid="{383B1DB6-C140-4B28-9C65-B6601F94AEA1}">
      <formula1>$K$1:$K$2</formula1>
    </dataValidation>
    <dataValidation type="list" allowBlank="1" showInputMessage="1" showErrorMessage="1" prompt="Click the cell D2 and select your unit name from the drop down list" sqref="D2" xr:uid="{00000000-0002-0000-0100-000001000000}">
      <formula1>$J$6:$J$23</formula1>
    </dataValidation>
    <dataValidation type="list" allowBlank="1" showInputMessage="1" showErrorMessage="1" prompt="Please select from the drop down list_x000a__x000a__x000a_" sqref="F51" xr:uid="{9503D486-DA39-419C-AE64-2B8F3F3FF3F8}">
      <formula1>$N$2:$N$4</formula1>
    </dataValidation>
  </dataValidations>
  <printOptions headings="1" gridLines="1"/>
  <pageMargins left="0.25" right="0.25" top="0.25" bottom="0.75" header="0.3" footer="0.3"/>
  <pageSetup scale="91"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27"/>
  <sheetViews>
    <sheetView zoomScaleNormal="100" workbookViewId="0">
      <pane xSplit="3" ySplit="3" topLeftCell="D4" activePane="bottomRight" state="frozen"/>
      <selection pane="topRight" activeCell="C1" sqref="C1"/>
      <selection pane="bottomLeft" activeCell="A3" sqref="A3"/>
      <selection pane="bottomRight" activeCell="D5" sqref="D5"/>
    </sheetView>
  </sheetViews>
  <sheetFormatPr defaultRowHeight="15" x14ac:dyDescent="0.25"/>
  <cols>
    <col min="1" max="1" width="6.28515625" style="1" customWidth="1"/>
    <col min="2" max="2" width="11.28515625" style="89" customWidth="1"/>
    <col min="3" max="3" width="38.5703125" style="85" customWidth="1"/>
    <col min="4" max="4" width="13" style="1" customWidth="1"/>
    <col min="5" max="5" width="14.42578125" style="1" customWidth="1"/>
    <col min="6" max="6" width="20.85546875" style="1" customWidth="1"/>
    <col min="7" max="7" width="20.85546875" style="3" customWidth="1"/>
    <col min="8" max="8" width="11.5703125" style="3" customWidth="1"/>
    <col min="9" max="9" width="1.7109375" style="42" customWidth="1"/>
    <col min="10" max="10" width="9.28515625" style="86" customWidth="1"/>
    <col min="11" max="11" width="38.5703125" style="35" customWidth="1"/>
    <col min="12" max="12" width="17.5703125" style="51" customWidth="1"/>
    <col min="13" max="13" width="2.140625" style="1" customWidth="1"/>
    <col min="14" max="14" width="9.140625" style="1"/>
    <col min="15" max="16" width="9.140625" style="197"/>
    <col min="17" max="17" width="10.85546875" style="1" hidden="1" customWidth="1"/>
    <col min="18" max="21" width="9.140625" style="1" hidden="1" customWidth="1"/>
    <col min="22" max="22" width="9.140625" style="1" customWidth="1"/>
    <col min="23" max="16384" width="9.140625" style="1"/>
  </cols>
  <sheetData>
    <row r="1" spans="1:21" ht="18.75" x14ac:dyDescent="0.25">
      <c r="C1" s="124"/>
      <c r="D1" s="123"/>
      <c r="I1" s="69"/>
      <c r="J1" s="80"/>
      <c r="K1" s="44" t="s">
        <v>14</v>
      </c>
      <c r="L1" s="47"/>
      <c r="M1" s="3"/>
      <c r="N1" s="3"/>
      <c r="O1" s="3"/>
      <c r="P1" s="3"/>
      <c r="S1" s="1">
        <v>1</v>
      </c>
    </row>
    <row r="2" spans="1:21" ht="18.75" x14ac:dyDescent="0.25">
      <c r="C2" s="188">
        <f>'Unit Data from Audit Worksheet'!D2</f>
        <v>0</v>
      </c>
      <c r="D2" s="38">
        <f>'Unit Data from Audit Worksheet'!F1</f>
        <v>2020</v>
      </c>
      <c r="E2" s="38">
        <f>D2</f>
        <v>2020</v>
      </c>
      <c r="F2" s="38"/>
      <c r="G2" s="317"/>
      <c r="H2" s="317"/>
      <c r="I2" s="69"/>
      <c r="J2" s="71" t="s">
        <v>10</v>
      </c>
      <c r="K2" s="34" t="s">
        <v>9</v>
      </c>
      <c r="L2" s="48" t="s">
        <v>5</v>
      </c>
      <c r="S2" s="1">
        <v>2</v>
      </c>
    </row>
    <row r="3" spans="1:21" ht="47.25" x14ac:dyDescent="0.25">
      <c r="A3" s="15" t="s">
        <v>1</v>
      </c>
      <c r="B3" s="90"/>
      <c r="C3" s="79" t="s">
        <v>2</v>
      </c>
      <c r="D3" s="45" t="s">
        <v>11</v>
      </c>
      <c r="E3" s="45" t="s">
        <v>12</v>
      </c>
      <c r="F3" s="46" t="s">
        <v>36</v>
      </c>
      <c r="G3" s="318" t="s">
        <v>274</v>
      </c>
      <c r="H3" s="318" t="s">
        <v>4</v>
      </c>
      <c r="I3" s="69"/>
      <c r="J3" s="282"/>
      <c r="K3" s="283"/>
      <c r="L3" s="284"/>
      <c r="P3" s="197" t="s">
        <v>281</v>
      </c>
      <c r="S3" s="1">
        <v>3</v>
      </c>
    </row>
    <row r="4" spans="1:21" ht="18.75" x14ac:dyDescent="0.3">
      <c r="A4" s="29"/>
      <c r="B4" s="91"/>
      <c r="C4" s="87"/>
      <c r="D4" s="30"/>
      <c r="E4" s="30"/>
      <c r="F4" s="30"/>
      <c r="G4" s="319"/>
      <c r="H4" s="319"/>
      <c r="I4" s="69"/>
      <c r="J4" s="353">
        <v>999</v>
      </c>
      <c r="K4" s="37" t="s">
        <v>48</v>
      </c>
      <c r="L4" s="49" t="e">
        <f>+'Unit Data from Audit Worksheet'!D3</f>
        <v>#N/A</v>
      </c>
      <c r="R4" s="177"/>
      <c r="S4" s="177">
        <v>4</v>
      </c>
    </row>
    <row r="5" spans="1:21" ht="45" x14ac:dyDescent="0.25">
      <c r="A5" s="84">
        <f>'Unit Data from Audit Worksheet'!A7</f>
        <v>502</v>
      </c>
      <c r="B5" s="92" t="str">
        <f>'Unit Data from Audit Worksheet'!C7</f>
        <v>Net Position-Business Activities</v>
      </c>
      <c r="C5" s="82" t="str">
        <f>'Unit Data from Audit Worksheet'!D7</f>
        <v xml:space="preserve">All unrestricted Cash and investments. 
Exclude restricted cash and cash held by a third party. </v>
      </c>
      <c r="D5" s="77"/>
      <c r="E5" s="222">
        <f>'Unit Data from Audit Worksheet'!F7</f>
        <v>0</v>
      </c>
      <c r="F5" s="76">
        <f>IF(L5&lt;0,"Error: Number is normally positive.",)</f>
        <v>0</v>
      </c>
      <c r="G5" s="183"/>
      <c r="H5" s="183">
        <f>'Unit Data from Audit Worksheet'!H7</f>
        <v>0</v>
      </c>
      <c r="I5" s="195"/>
      <c r="J5" s="70">
        <v>502</v>
      </c>
      <c r="K5" s="68" t="s">
        <v>44</v>
      </c>
      <c r="L5" s="168">
        <f t="shared" ref="L5:L27" si="0">IF(D5="",E5,D5)</f>
        <v>0</v>
      </c>
      <c r="Q5" s="1" t="b">
        <f t="shared" ref="Q5:Q60" si="1">EXACT(A5,J5)</f>
        <v>1</v>
      </c>
      <c r="R5" s="230">
        <f t="shared" ref="R5:R46" si="2">E5-L5</f>
        <v>0</v>
      </c>
      <c r="S5" s="177">
        <v>5</v>
      </c>
      <c r="U5" s="1" t="b">
        <f t="shared" ref="U5:U11" si="3">EXACT(A5,J5)</f>
        <v>1</v>
      </c>
    </row>
    <row r="6" spans="1:21" ht="47.25" customHeight="1" x14ac:dyDescent="0.25">
      <c r="A6" s="84">
        <f>'Unit Data from Audit Worksheet'!A8</f>
        <v>503</v>
      </c>
      <c r="B6" s="92" t="str">
        <f>'Unit Data from Audit Worksheet'!C8</f>
        <v>Net Position-Business Activities</v>
      </c>
      <c r="C6" s="82" t="str">
        <f>'Unit Data from Audit Worksheet'!D8</f>
        <v>All restricted Cash and investments</v>
      </c>
      <c r="D6" s="307"/>
      <c r="E6" s="222">
        <f>'Unit Data from Audit Worksheet'!F8</f>
        <v>0</v>
      </c>
      <c r="F6" s="76">
        <f>IF(L6&lt;0,"Error: Number is normally positive.",)</f>
        <v>0</v>
      </c>
      <c r="G6" s="183"/>
      <c r="H6" s="183">
        <f>'Unit Data from Audit Worksheet'!H8</f>
        <v>0</v>
      </c>
      <c r="I6" s="195"/>
      <c r="J6" s="70">
        <v>503</v>
      </c>
      <c r="K6" s="68" t="s">
        <v>45</v>
      </c>
      <c r="L6" s="168">
        <f t="shared" si="0"/>
        <v>0</v>
      </c>
      <c r="Q6" s="197" t="b">
        <f t="shared" si="1"/>
        <v>1</v>
      </c>
      <c r="R6" s="230">
        <f t="shared" si="2"/>
        <v>0</v>
      </c>
      <c r="S6" s="177">
        <v>6</v>
      </c>
      <c r="U6" s="197" t="b">
        <f t="shared" si="3"/>
        <v>1</v>
      </c>
    </row>
    <row r="7" spans="1:21" s="177" customFormat="1" ht="54" customHeight="1" x14ac:dyDescent="0.25">
      <c r="A7" s="187">
        <f>'Unit Data from Audit Worksheet'!A9</f>
        <v>591</v>
      </c>
      <c r="B7" s="92" t="str">
        <f>'Unit Data from Audit Worksheet'!C9</f>
        <v>Statement of Activities - Business Activities</v>
      </c>
      <c r="C7" s="186" t="str">
        <f>'Unit Data from Audit Worksheet'!D9</f>
        <v>Total Expenses - Exclude Transfers</v>
      </c>
      <c r="D7" s="307"/>
      <c r="E7" s="222">
        <f>'Unit Data from Audit Worksheet'!F9</f>
        <v>0</v>
      </c>
      <c r="F7" s="184"/>
      <c r="G7" s="183"/>
      <c r="H7" s="183">
        <f>'Unit Data from Audit Worksheet'!H9</f>
        <v>0</v>
      </c>
      <c r="I7" s="195"/>
      <c r="J7" s="70">
        <v>591</v>
      </c>
      <c r="K7" s="182" t="s">
        <v>151</v>
      </c>
      <c r="L7" s="190">
        <f t="shared" si="0"/>
        <v>0</v>
      </c>
      <c r="O7" s="197"/>
      <c r="P7" s="197"/>
      <c r="Q7" s="197" t="b">
        <f t="shared" si="1"/>
        <v>1</v>
      </c>
      <c r="R7" s="230">
        <f t="shared" si="2"/>
        <v>0</v>
      </c>
      <c r="S7" s="197">
        <v>7</v>
      </c>
      <c r="U7" s="197" t="b">
        <f t="shared" si="3"/>
        <v>1</v>
      </c>
    </row>
    <row r="8" spans="1:21" s="177" customFormat="1" ht="77.25" customHeight="1" x14ac:dyDescent="0.25">
      <c r="A8" s="187">
        <f>'Unit Data from Audit Worksheet'!A10</f>
        <v>592</v>
      </c>
      <c r="B8" s="92" t="str">
        <f>'Unit Data from Audit Worksheet'!C10</f>
        <v>Statement of Activities - Business Activities</v>
      </c>
      <c r="C8" s="186" t="str">
        <f>'Unit Data from Audit Worksheet'!D10</f>
        <v>Total Change in net position Business Type 
(Increase in net position is recorded as a positive and a decrease in net position is recorded as a negative)</v>
      </c>
      <c r="D8" s="307"/>
      <c r="E8" s="222">
        <f>'Unit Data from Audit Worksheet'!F10</f>
        <v>0</v>
      </c>
      <c r="F8" s="184"/>
      <c r="G8" s="183"/>
      <c r="H8" s="183">
        <f>'Unit Data from Audit Worksheet'!H10</f>
        <v>0</v>
      </c>
      <c r="I8" s="195"/>
      <c r="J8" s="70">
        <v>592</v>
      </c>
      <c r="K8" s="182" t="s">
        <v>152</v>
      </c>
      <c r="L8" s="190">
        <f t="shared" si="0"/>
        <v>0</v>
      </c>
      <c r="O8" s="197"/>
      <c r="P8" s="197"/>
      <c r="Q8" s="197" t="b">
        <f t="shared" si="1"/>
        <v>1</v>
      </c>
      <c r="R8" s="230">
        <f t="shared" si="2"/>
        <v>0</v>
      </c>
      <c r="U8" s="197" t="b">
        <f t="shared" si="3"/>
        <v>1</v>
      </c>
    </row>
    <row r="9" spans="1:21" ht="37.5" customHeight="1" x14ac:dyDescent="0.25">
      <c r="A9" s="84">
        <f>'Unit Data from Audit Worksheet'!A13</f>
        <v>36</v>
      </c>
      <c r="B9" s="92" t="str">
        <f>'Unit Data from Audit Worksheet'!C13</f>
        <v>Net Position</v>
      </c>
      <c r="C9" s="82" t="str">
        <f>'Unit Data from Audit Worksheet'!D13</f>
        <v>Total Gross Capital Assets - without accumulated depreciation</v>
      </c>
      <c r="D9" s="307"/>
      <c r="E9" s="222">
        <f>'Unit Data from Audit Worksheet'!F13</f>
        <v>0</v>
      </c>
      <c r="F9" s="76"/>
      <c r="G9" s="184"/>
      <c r="H9" s="184">
        <f>'Unit Data from Audit Worksheet'!H13</f>
        <v>0</v>
      </c>
      <c r="I9" s="195"/>
      <c r="J9" s="70">
        <v>36</v>
      </c>
      <c r="K9" s="144" t="s">
        <v>77</v>
      </c>
      <c r="L9" s="168">
        <f t="shared" si="0"/>
        <v>0</v>
      </c>
      <c r="Q9" s="197" t="b">
        <f t="shared" si="1"/>
        <v>1</v>
      </c>
      <c r="R9" s="230">
        <f t="shared" si="2"/>
        <v>0</v>
      </c>
      <c r="U9" s="197" t="b">
        <f t="shared" si="3"/>
        <v>1</v>
      </c>
    </row>
    <row r="10" spans="1:21" ht="53.25" customHeight="1" x14ac:dyDescent="0.25">
      <c r="A10" s="84">
        <f>'Unit Data from Audit Worksheet'!A14</f>
        <v>534</v>
      </c>
      <c r="B10" s="92" t="str">
        <f>'Unit Data from Audit Worksheet'!C14</f>
        <v>Net Position</v>
      </c>
      <c r="C10" s="82" t="str">
        <f>'Unit Data from Audit Worksheet'!D14</f>
        <v>Combined Totals of all Proprietary Funds - Amount of Inventories and Prepaids in current assets</v>
      </c>
      <c r="D10" s="307"/>
      <c r="E10" s="222">
        <f>'Unit Data from Audit Worksheet'!F14</f>
        <v>0</v>
      </c>
      <c r="F10" s="76">
        <f t="shared" ref="F10:F15" si="4">IF(L10&lt;0,"Error: Enter as a positive.",)</f>
        <v>0</v>
      </c>
      <c r="G10" s="184"/>
      <c r="H10" s="184">
        <f>'Unit Data from Audit Worksheet'!H14</f>
        <v>0</v>
      </c>
      <c r="I10" s="195"/>
      <c r="J10" s="70">
        <v>534</v>
      </c>
      <c r="K10" s="141" t="s">
        <v>46</v>
      </c>
      <c r="L10" s="168">
        <f t="shared" si="0"/>
        <v>0</v>
      </c>
      <c r="Q10" s="197" t="b">
        <f t="shared" si="1"/>
        <v>1</v>
      </c>
      <c r="R10" s="230">
        <f t="shared" si="2"/>
        <v>0</v>
      </c>
      <c r="U10" s="197" t="b">
        <f t="shared" si="3"/>
        <v>1</v>
      </c>
    </row>
    <row r="11" spans="1:21" ht="60" x14ac:dyDescent="0.25">
      <c r="A11" s="84">
        <f>'Unit Data from Audit Worksheet'!A15</f>
        <v>13</v>
      </c>
      <c r="B11" s="92" t="str">
        <f>'Unit Data from Audit Worksheet'!C15</f>
        <v>Net Position</v>
      </c>
      <c r="C11" s="82" t="str">
        <f>'Unit Data from Audit Worksheet'!D15</f>
        <v>Combined Totals of all Proprietary Funds - Total Current Assets less any restricted assets (normally restricted cash)</v>
      </c>
      <c r="D11" s="307"/>
      <c r="E11" s="222">
        <f>'Unit Data from Audit Worksheet'!F15</f>
        <v>0</v>
      </c>
      <c r="F11" s="76">
        <f t="shared" si="4"/>
        <v>0</v>
      </c>
      <c r="G11" s="184"/>
      <c r="H11" s="184">
        <f>'Unit Data from Audit Worksheet'!H15</f>
        <v>0</v>
      </c>
      <c r="I11" s="195"/>
      <c r="J11" s="70">
        <v>13</v>
      </c>
      <c r="K11" s="142" t="s">
        <v>89</v>
      </c>
      <c r="L11" s="168">
        <f t="shared" si="0"/>
        <v>0</v>
      </c>
      <c r="Q11" s="197" t="b">
        <f t="shared" si="1"/>
        <v>1</v>
      </c>
      <c r="R11" s="230">
        <f t="shared" si="2"/>
        <v>0</v>
      </c>
      <c r="U11" s="197" t="b">
        <f t="shared" si="3"/>
        <v>1</v>
      </c>
    </row>
    <row r="12" spans="1:21" s="3" customFormat="1" ht="189.75" customHeight="1" x14ac:dyDescent="0.25">
      <c r="A12" s="196">
        <f>'Unit Data from Audit Worksheet'!A16</f>
        <v>14</v>
      </c>
      <c r="B12" s="92" t="str">
        <f>'Unit Data from Audit Worksheet'!C16</f>
        <v>Net Position</v>
      </c>
      <c r="C12" s="186" t="str">
        <f>'Unit Data from Audit Worksheet'!D16</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12" s="307"/>
      <c r="E12" s="222">
        <f>'Unit Data from Audit Worksheet'!F16</f>
        <v>0</v>
      </c>
      <c r="F12" s="184">
        <f>IF(L12&lt;0,"Error: Enter as a positive.",)</f>
        <v>0</v>
      </c>
      <c r="G12" s="184"/>
      <c r="H12" s="184">
        <f>'Unit Data from Audit Worksheet'!H16</f>
        <v>0</v>
      </c>
      <c r="I12" s="195"/>
      <c r="J12" s="239">
        <v>14</v>
      </c>
      <c r="K12" s="182" t="s">
        <v>182</v>
      </c>
      <c r="L12" s="190">
        <f t="shared" si="0"/>
        <v>0</v>
      </c>
      <c r="Q12" s="305" t="b">
        <f t="shared" si="1"/>
        <v>1</v>
      </c>
      <c r="R12" s="315">
        <f t="shared" si="2"/>
        <v>0</v>
      </c>
    </row>
    <row r="13" spans="1:21" ht="52.5" customHeight="1" x14ac:dyDescent="0.25">
      <c r="A13" s="84">
        <f>'Unit Data from Audit Worksheet'!A17</f>
        <v>34</v>
      </c>
      <c r="B13" s="92" t="str">
        <f>'Unit Data from Audit Worksheet'!C17</f>
        <v>Net Position</v>
      </c>
      <c r="C13" s="82" t="str">
        <f>'Unit Data from Audit Worksheet'!D17</f>
        <v>Unrestricted Cash &amp; Investments - all but exclude "Held by Trustee" or "3rd party restricted"</v>
      </c>
      <c r="D13" s="307"/>
      <c r="E13" s="222">
        <f>'Unit Data from Audit Worksheet'!F17</f>
        <v>0</v>
      </c>
      <c r="F13" s="76">
        <f t="shared" si="4"/>
        <v>0</v>
      </c>
      <c r="G13" s="184"/>
      <c r="H13" s="184">
        <f>'Unit Data from Audit Worksheet'!H17</f>
        <v>0</v>
      </c>
      <c r="I13" s="195"/>
      <c r="J13" s="239">
        <v>34</v>
      </c>
      <c r="K13" s="240" t="s">
        <v>75</v>
      </c>
      <c r="L13" s="168">
        <f t="shared" si="0"/>
        <v>0</v>
      </c>
      <c r="Q13" s="197" t="b">
        <f t="shared" si="1"/>
        <v>1</v>
      </c>
      <c r="R13" s="230">
        <f t="shared" si="2"/>
        <v>0</v>
      </c>
      <c r="U13" s="197" t="b">
        <f t="shared" ref="U13:U26" si="5">EXACT(A13,J13)</f>
        <v>1</v>
      </c>
    </row>
    <row r="14" spans="1:21" ht="28.5" customHeight="1" x14ac:dyDescent="0.25">
      <c r="A14" s="84">
        <f>'Unit Data from Audit Worksheet'!A18</f>
        <v>35</v>
      </c>
      <c r="B14" s="92" t="str">
        <f>'Unit Data from Audit Worksheet'!C18</f>
        <v>Net Position</v>
      </c>
      <c r="C14" s="82" t="str">
        <f>'Unit Data from Audit Worksheet'!D18</f>
        <v>Net Patient Accounts Receivable</v>
      </c>
      <c r="D14" s="307"/>
      <c r="E14" s="222">
        <f>'Unit Data from Audit Worksheet'!F18</f>
        <v>0</v>
      </c>
      <c r="F14" s="76">
        <f t="shared" si="4"/>
        <v>0</v>
      </c>
      <c r="G14" s="184"/>
      <c r="H14" s="184">
        <f>'Unit Data from Audit Worksheet'!H18</f>
        <v>0</v>
      </c>
      <c r="I14" s="195"/>
      <c r="J14" s="70">
        <v>35</v>
      </c>
      <c r="K14" s="145" t="s">
        <v>76</v>
      </c>
      <c r="L14" s="168">
        <f t="shared" si="0"/>
        <v>0</v>
      </c>
      <c r="Q14" s="197" t="b">
        <f t="shared" si="1"/>
        <v>1</v>
      </c>
      <c r="R14" s="230">
        <f t="shared" si="2"/>
        <v>0</v>
      </c>
      <c r="U14" s="197" t="b">
        <f t="shared" si="5"/>
        <v>1</v>
      </c>
    </row>
    <row r="15" spans="1:21" ht="41.25" customHeight="1" x14ac:dyDescent="0.25">
      <c r="A15" s="84">
        <f>'Unit Data from Audit Worksheet'!A19</f>
        <v>37</v>
      </c>
      <c r="B15" s="92" t="str">
        <f>'Unit Data from Audit Worksheet'!C19</f>
        <v>Net Position</v>
      </c>
      <c r="C15" s="82" t="str">
        <f>'Unit Data from Audit Worksheet'!D19</f>
        <v>Total Long-term debt (non current portion only) - enter as a positive</v>
      </c>
      <c r="D15" s="307"/>
      <c r="E15" s="222">
        <f>'Unit Data from Audit Worksheet'!F19</f>
        <v>0</v>
      </c>
      <c r="F15" s="76">
        <f t="shared" si="4"/>
        <v>0</v>
      </c>
      <c r="G15" s="184"/>
      <c r="H15" s="184">
        <f>'Unit Data from Audit Worksheet'!H19</f>
        <v>0</v>
      </c>
      <c r="I15" s="195"/>
      <c r="J15" s="70">
        <v>37</v>
      </c>
      <c r="K15" s="145" t="s">
        <v>78</v>
      </c>
      <c r="L15" s="168">
        <f t="shared" si="0"/>
        <v>0</v>
      </c>
      <c r="Q15" s="197" t="b">
        <f t="shared" si="1"/>
        <v>1</v>
      </c>
      <c r="R15" s="230">
        <f t="shared" si="2"/>
        <v>0</v>
      </c>
      <c r="U15" s="197" t="b">
        <f t="shared" si="5"/>
        <v>1</v>
      </c>
    </row>
    <row r="16" spans="1:21" ht="62.25" customHeight="1" x14ac:dyDescent="0.25">
      <c r="A16" s="84">
        <f>'Unit Data from Audit Worksheet'!A20</f>
        <v>38</v>
      </c>
      <c r="B16" s="92" t="str">
        <f>'Unit Data from Audit Worksheet'!C20</f>
        <v>Net Position</v>
      </c>
      <c r="C16" s="82" t="str">
        <f>'Unit Data from Audit Worksheet'!D20</f>
        <v>Unrestricted fund equity or net position</v>
      </c>
      <c r="D16" s="307"/>
      <c r="E16" s="222">
        <f>'Unit Data from Audit Worksheet'!F20</f>
        <v>0</v>
      </c>
      <c r="F16" s="76"/>
      <c r="G16" s="184"/>
      <c r="H16" s="184">
        <f>'Unit Data from Audit Worksheet'!H20</f>
        <v>0</v>
      </c>
      <c r="I16" s="195"/>
      <c r="J16" s="70">
        <v>38</v>
      </c>
      <c r="K16" s="145" t="s">
        <v>79</v>
      </c>
      <c r="L16" s="168">
        <f t="shared" si="0"/>
        <v>0</v>
      </c>
      <c r="Q16" s="197" t="b">
        <f t="shared" si="1"/>
        <v>1</v>
      </c>
      <c r="R16" s="230">
        <f t="shared" si="2"/>
        <v>0</v>
      </c>
      <c r="U16" s="197" t="b">
        <f t="shared" si="5"/>
        <v>1</v>
      </c>
    </row>
    <row r="17" spans="1:21" ht="45" x14ac:dyDescent="0.25">
      <c r="A17" s="84">
        <f>'Unit Data from Audit Worksheet'!A23</f>
        <v>32</v>
      </c>
      <c r="B17" s="92" t="str">
        <f>'Unit Data from Audit Worksheet'!C23</f>
        <v>Revenue, Expenses, Changes in Net Position</v>
      </c>
      <c r="C17" s="82" t="str">
        <f>'Unit Data from Audit Worksheet'!D23</f>
        <v>Combined Totals of all proprietary Funds - Depreciation &amp; Amortization Expense</v>
      </c>
      <c r="D17" s="307"/>
      <c r="E17" s="222">
        <f>'Unit Data from Audit Worksheet'!F23</f>
        <v>0</v>
      </c>
      <c r="F17" s="76"/>
      <c r="G17" s="184"/>
      <c r="H17" s="184">
        <f>'Unit Data from Audit Worksheet'!H23</f>
        <v>0</v>
      </c>
      <c r="I17" s="195"/>
      <c r="J17" s="70">
        <v>32</v>
      </c>
      <c r="K17" s="142" t="s">
        <v>73</v>
      </c>
      <c r="L17" s="168">
        <f t="shared" si="0"/>
        <v>0</v>
      </c>
      <c r="Q17" s="197" t="b">
        <f t="shared" si="1"/>
        <v>1</v>
      </c>
      <c r="R17" s="230">
        <f t="shared" si="2"/>
        <v>0</v>
      </c>
      <c r="U17" s="197" t="b">
        <f t="shared" si="5"/>
        <v>1</v>
      </c>
    </row>
    <row r="18" spans="1:21" ht="68.25" customHeight="1" x14ac:dyDescent="0.25">
      <c r="A18" s="84">
        <f>'Unit Data from Audit Worksheet'!A24</f>
        <v>40</v>
      </c>
      <c r="B18" s="92" t="str">
        <f>'Unit Data from Audit Worksheet'!C24</f>
        <v>Revenue, Expenses, Changes in Net Position</v>
      </c>
      <c r="C18" s="82" t="str">
        <f>'Unit Data from Audit Worksheet'!D24</f>
        <v>Net Patient Revenues</v>
      </c>
      <c r="D18" s="307"/>
      <c r="E18" s="222">
        <f>'Unit Data from Audit Worksheet'!F24</f>
        <v>0</v>
      </c>
      <c r="F18" s="76"/>
      <c r="G18" s="184"/>
      <c r="H18" s="184">
        <f>'Unit Data from Audit Worksheet'!H24</f>
        <v>0</v>
      </c>
      <c r="I18" s="195"/>
      <c r="J18" s="70">
        <v>40</v>
      </c>
      <c r="K18" s="146" t="s">
        <v>81</v>
      </c>
      <c r="L18" s="168">
        <f t="shared" si="0"/>
        <v>0</v>
      </c>
      <c r="Q18" s="197" t="b">
        <f t="shared" si="1"/>
        <v>1</v>
      </c>
      <c r="R18" s="230">
        <f t="shared" si="2"/>
        <v>0</v>
      </c>
      <c r="U18" s="197" t="b">
        <f t="shared" si="5"/>
        <v>1</v>
      </c>
    </row>
    <row r="19" spans="1:21" s="3" customFormat="1" ht="51" customHeight="1" x14ac:dyDescent="0.25">
      <c r="A19" s="84">
        <f>'Unit Data from Audit Worksheet'!A25</f>
        <v>107</v>
      </c>
      <c r="B19" s="92" t="str">
        <f>'Unit Data from Audit Worksheet'!C25</f>
        <v>Revenue, Expenses, Changes in Net Position</v>
      </c>
      <c r="C19" s="82" t="str">
        <f>'Unit Data from Audit Worksheet'!D25</f>
        <v>Total Operating Revenues</v>
      </c>
      <c r="D19" s="307"/>
      <c r="E19" s="222">
        <f>'Unit Data from Audit Worksheet'!F25</f>
        <v>0</v>
      </c>
      <c r="F19" s="75"/>
      <c r="G19" s="75"/>
      <c r="H19" s="184">
        <f>'Unit Data from Audit Worksheet'!H25</f>
        <v>0</v>
      </c>
      <c r="I19" s="195"/>
      <c r="J19" s="70">
        <v>107</v>
      </c>
      <c r="K19" s="145" t="s">
        <v>90</v>
      </c>
      <c r="L19" s="168">
        <f t="shared" si="0"/>
        <v>0</v>
      </c>
      <c r="Q19" s="197" t="b">
        <f t="shared" si="1"/>
        <v>1</v>
      </c>
      <c r="R19" s="230">
        <f t="shared" si="2"/>
        <v>0</v>
      </c>
      <c r="U19" s="197" t="b">
        <f t="shared" si="5"/>
        <v>1</v>
      </c>
    </row>
    <row r="20" spans="1:21" s="3" customFormat="1" ht="45" x14ac:dyDescent="0.25">
      <c r="A20" s="84">
        <f>'Unit Data from Audit Worksheet'!A26</f>
        <v>108</v>
      </c>
      <c r="B20" s="92" t="str">
        <f>'Unit Data from Audit Worksheet'!C26</f>
        <v>Revenue, Expenses, Changes in Net Position</v>
      </c>
      <c r="C20" s="82" t="str">
        <f>'Unit Data from Audit Worksheet'!D26</f>
        <v>Total Operating Expenses. May include Interest Expense - Enter as a positive</v>
      </c>
      <c r="D20" s="307"/>
      <c r="E20" s="222">
        <f>'Unit Data from Audit Worksheet'!F26</f>
        <v>0</v>
      </c>
      <c r="F20" s="75"/>
      <c r="G20" s="75"/>
      <c r="H20" s="184">
        <f>'Unit Data from Audit Worksheet'!H26</f>
        <v>0</v>
      </c>
      <c r="I20" s="195"/>
      <c r="J20" s="70">
        <v>108</v>
      </c>
      <c r="K20" s="146" t="s">
        <v>91</v>
      </c>
      <c r="L20" s="168">
        <f t="shared" si="0"/>
        <v>0</v>
      </c>
      <c r="Q20" s="197" t="b">
        <f t="shared" si="1"/>
        <v>1</v>
      </c>
      <c r="R20" s="230">
        <f t="shared" si="2"/>
        <v>0</v>
      </c>
      <c r="U20" s="197" t="b">
        <f t="shared" si="5"/>
        <v>1</v>
      </c>
    </row>
    <row r="21" spans="1:21" s="3" customFormat="1" ht="54.75" customHeight="1" x14ac:dyDescent="0.25">
      <c r="A21" s="84">
        <f>'Unit Data from Audit Worksheet'!A27</f>
        <v>41</v>
      </c>
      <c r="B21" s="92" t="str">
        <f>'Unit Data from Audit Worksheet'!C27</f>
        <v>Revenue, Expenses, Changes in Net Position</v>
      </c>
      <c r="C21" s="82" t="str">
        <f>'Unit Data from Audit Worksheet'!D27</f>
        <v xml:space="preserve">Interest Expense - Enter as a positive </v>
      </c>
      <c r="D21" s="307"/>
      <c r="E21" s="222">
        <f>'Unit Data from Audit Worksheet'!F27</f>
        <v>0</v>
      </c>
      <c r="F21" s="75"/>
      <c r="G21" s="75"/>
      <c r="H21" s="184">
        <f>'Unit Data from Audit Worksheet'!H27</f>
        <v>0</v>
      </c>
      <c r="I21" s="195"/>
      <c r="J21" s="70">
        <v>41</v>
      </c>
      <c r="K21" s="145" t="s">
        <v>82</v>
      </c>
      <c r="L21" s="168">
        <f t="shared" si="0"/>
        <v>0</v>
      </c>
      <c r="Q21" s="197" t="b">
        <f t="shared" si="1"/>
        <v>1</v>
      </c>
      <c r="R21" s="230">
        <f t="shared" si="2"/>
        <v>0</v>
      </c>
      <c r="U21" s="197" t="b">
        <f t="shared" si="5"/>
        <v>1</v>
      </c>
    </row>
    <row r="22" spans="1:21" s="3" customFormat="1" ht="54.75" customHeight="1" x14ac:dyDescent="0.25">
      <c r="A22" s="84">
        <f>'Unit Data from Audit Worksheet'!A28</f>
        <v>194</v>
      </c>
      <c r="B22" s="92" t="str">
        <f>'Unit Data from Audit Worksheet'!C28</f>
        <v>Revenue, Expenses, Changes in Net Position</v>
      </c>
      <c r="C22" s="82" t="str">
        <f>'Unit Data from Audit Worksheet'!D28</f>
        <v xml:space="preserve">Capital Contributions </v>
      </c>
      <c r="D22" s="307"/>
      <c r="E22" s="222">
        <f>'Unit Data from Audit Worksheet'!F28</f>
        <v>0</v>
      </c>
      <c r="F22" s="75"/>
      <c r="G22" s="75"/>
      <c r="H22" s="184">
        <f>'Unit Data from Audit Worksheet'!H28</f>
        <v>0</v>
      </c>
      <c r="I22" s="195"/>
      <c r="J22" s="70">
        <v>194</v>
      </c>
      <c r="K22" s="145" t="s">
        <v>92</v>
      </c>
      <c r="L22" s="168">
        <f t="shared" si="0"/>
        <v>0</v>
      </c>
      <c r="Q22" s="197" t="b">
        <f t="shared" si="1"/>
        <v>1</v>
      </c>
      <c r="R22" s="230">
        <f t="shared" si="2"/>
        <v>0</v>
      </c>
      <c r="U22" s="197" t="b">
        <f t="shared" si="5"/>
        <v>1</v>
      </c>
    </row>
    <row r="23" spans="1:21" ht="54" customHeight="1" x14ac:dyDescent="0.25">
      <c r="A23" s="84">
        <f>'Unit Data from Audit Worksheet'!A29</f>
        <v>294</v>
      </c>
      <c r="B23" s="92" t="str">
        <f>'Unit Data from Audit Worksheet'!C29</f>
        <v>Revenue, Expenses, Changes in Net Position</v>
      </c>
      <c r="C23" s="82" t="str">
        <f>'Unit Data from Audit Worksheet'!D29</f>
        <v>Change in Net Position</v>
      </c>
      <c r="D23" s="307"/>
      <c r="E23" s="222">
        <f>'Unit Data from Audit Worksheet'!F29</f>
        <v>0</v>
      </c>
      <c r="F23" s="75"/>
      <c r="G23" s="75"/>
      <c r="H23" s="184">
        <f>'Unit Data from Audit Worksheet'!H29</f>
        <v>0</v>
      </c>
      <c r="I23" s="195"/>
      <c r="J23" s="70">
        <v>294</v>
      </c>
      <c r="K23" s="145" t="s">
        <v>93</v>
      </c>
      <c r="L23" s="168">
        <f t="shared" si="0"/>
        <v>0</v>
      </c>
      <c r="Q23" s="197" t="b">
        <f t="shared" si="1"/>
        <v>1</v>
      </c>
      <c r="R23" s="230">
        <f t="shared" si="2"/>
        <v>0</v>
      </c>
      <c r="U23" s="197" t="b">
        <f t="shared" si="5"/>
        <v>1</v>
      </c>
    </row>
    <row r="24" spans="1:21" ht="30" x14ac:dyDescent="0.25">
      <c r="A24" s="84">
        <f>'Unit Data from Audit Worksheet'!A32</f>
        <v>33</v>
      </c>
      <c r="B24" s="92" t="str">
        <f>'Unit Data from Audit Worksheet'!C32</f>
        <v>Cash Flows</v>
      </c>
      <c r="C24" s="82" t="str">
        <f>'Unit Data from Audit Worksheet'!D32</f>
        <v>Combined Totals of all proprietary Funds - Cash Flow from Operating Activities</v>
      </c>
      <c r="D24" s="307"/>
      <c r="E24" s="222">
        <f>'Unit Data from Audit Worksheet'!F32</f>
        <v>0</v>
      </c>
      <c r="F24" s="75"/>
      <c r="G24" s="75"/>
      <c r="H24" s="184">
        <f>'Unit Data from Audit Worksheet'!H32</f>
        <v>0</v>
      </c>
      <c r="I24" s="195"/>
      <c r="J24" s="70">
        <v>33</v>
      </c>
      <c r="K24" s="142" t="s">
        <v>74</v>
      </c>
      <c r="L24" s="168">
        <f t="shared" si="0"/>
        <v>0</v>
      </c>
      <c r="Q24" s="197" t="b">
        <f t="shared" si="1"/>
        <v>1</v>
      </c>
      <c r="R24" s="230">
        <f t="shared" si="2"/>
        <v>0</v>
      </c>
      <c r="U24" s="197" t="b">
        <f t="shared" si="5"/>
        <v>1</v>
      </c>
    </row>
    <row r="25" spans="1:21" ht="29.25" customHeight="1" x14ac:dyDescent="0.25">
      <c r="A25" s="84">
        <f>'Unit Data from Audit Worksheet'!A33</f>
        <v>104</v>
      </c>
      <c r="B25" s="92" t="str">
        <f>'Unit Data from Audit Worksheet'!C33</f>
        <v>Cash Flows</v>
      </c>
      <c r="C25" s="82" t="str">
        <f>'Unit Data from Audit Worksheet'!D33</f>
        <v>Capital Outlays</v>
      </c>
      <c r="D25" s="307"/>
      <c r="E25" s="222">
        <f>'Unit Data from Audit Worksheet'!F33</f>
        <v>0</v>
      </c>
      <c r="F25" s="75"/>
      <c r="G25" s="75"/>
      <c r="H25" s="184">
        <f>'Unit Data from Audit Worksheet'!H33</f>
        <v>0</v>
      </c>
      <c r="I25" s="195"/>
      <c r="J25" s="70">
        <v>104</v>
      </c>
      <c r="K25" s="145" t="s">
        <v>94</v>
      </c>
      <c r="L25" s="168">
        <f t="shared" si="0"/>
        <v>0</v>
      </c>
      <c r="Q25" s="197" t="b">
        <f t="shared" si="1"/>
        <v>1</v>
      </c>
      <c r="R25" s="230">
        <f t="shared" si="2"/>
        <v>0</v>
      </c>
      <c r="U25" s="197" t="b">
        <f t="shared" si="5"/>
        <v>1</v>
      </c>
    </row>
    <row r="26" spans="1:21" ht="50.25" customHeight="1" x14ac:dyDescent="0.25">
      <c r="A26" s="84">
        <f>'Unit Data from Audit Worksheet'!A34</f>
        <v>39</v>
      </c>
      <c r="B26" s="92" t="str">
        <f>'Unit Data from Audit Worksheet'!C34</f>
        <v>Cash Flows</v>
      </c>
      <c r="C26" s="82" t="str">
        <f>'Unit Data from Audit Worksheet'!D34</f>
        <v>Principal Paid - Long-term Debt</v>
      </c>
      <c r="D26" s="307"/>
      <c r="E26" s="222">
        <f>'Unit Data from Audit Worksheet'!F34</f>
        <v>0</v>
      </c>
      <c r="F26" s="74"/>
      <c r="G26" s="74"/>
      <c r="H26" s="184">
        <f>'Unit Data from Audit Worksheet'!H34</f>
        <v>0</v>
      </c>
      <c r="I26" s="195"/>
      <c r="J26" s="70">
        <v>39</v>
      </c>
      <c r="K26" s="146" t="s">
        <v>80</v>
      </c>
      <c r="L26" s="168">
        <f t="shared" si="0"/>
        <v>0</v>
      </c>
      <c r="Q26" s="197" t="b">
        <f t="shared" si="1"/>
        <v>1</v>
      </c>
      <c r="R26" s="230">
        <f t="shared" si="2"/>
        <v>0</v>
      </c>
      <c r="U26" s="197" t="b">
        <f t="shared" si="5"/>
        <v>1</v>
      </c>
    </row>
    <row r="27" spans="1:21" s="148" customFormat="1" ht="102.75" customHeight="1" x14ac:dyDescent="0.25">
      <c r="A27" s="202">
        <f>'Unit Data from Audit Worksheet'!A36</f>
        <v>622</v>
      </c>
      <c r="B27" s="203" t="str">
        <f>'Unit Data from Audit Worksheet'!C36</f>
        <v>FS., Pension note or RSI</v>
      </c>
      <c r="C27" s="217" t="str">
        <f>'Unit Data from Audit Worksheet'!D36</f>
        <v xml:space="preserve">Unit's Share of Net Pension Liability ($s)
- unit of government is a participating employer in the State's TSERS (Teachers' and State Employees' Retirement System) or the LGERS (Local Governmental Employees' Retirement System).  </v>
      </c>
      <c r="D27" s="307"/>
      <c r="E27" s="223">
        <f>'Unit Data from Audit Worksheet'!F36</f>
        <v>0</v>
      </c>
      <c r="F27" s="218"/>
      <c r="G27" s="323"/>
      <c r="H27" s="183"/>
      <c r="I27" s="195"/>
      <c r="J27" s="219">
        <v>622</v>
      </c>
      <c r="K27" s="220" t="s">
        <v>175</v>
      </c>
      <c r="L27" s="168">
        <f t="shared" si="0"/>
        <v>0</v>
      </c>
      <c r="O27" s="197"/>
      <c r="P27" s="197"/>
      <c r="Q27" s="197" t="b">
        <f t="shared" si="1"/>
        <v>1</v>
      </c>
      <c r="R27" s="230">
        <f t="shared" si="2"/>
        <v>0</v>
      </c>
      <c r="U27" s="197" t="b">
        <f>EXACT(A28,J28)</f>
        <v>1</v>
      </c>
    </row>
    <row r="28" spans="1:21" customFormat="1" ht="177.75" customHeight="1" x14ac:dyDescent="0.25">
      <c r="A28" s="187">
        <f>'Unit Data from Audit Worksheet'!A37</f>
        <v>577</v>
      </c>
      <c r="B28" s="92" t="str">
        <f>'Unit Data from Audit Worksheet'!C37</f>
        <v>Pension Notes</v>
      </c>
      <c r="C28" s="191" t="str">
        <f>'Unit Data from Audit Worksheet'!D37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28" s="147"/>
      <c r="E28" s="222">
        <f>'Unit Data from Audit Worksheet'!F37</f>
        <v>0</v>
      </c>
      <c r="F28" s="184" t="str">
        <f>'Unit Data from Audit Worksheet'!G37</f>
        <v/>
      </c>
      <c r="G28" s="183"/>
      <c r="H28" s="183"/>
      <c r="I28" s="195"/>
      <c r="J28" s="70">
        <v>577</v>
      </c>
      <c r="K28" s="146" t="s">
        <v>154</v>
      </c>
      <c r="L28" s="190" t="str">
        <f>IF(E28="Yes",1,IF(E28="No",,""))</f>
        <v/>
      </c>
      <c r="O28" s="163"/>
      <c r="P28" s="163"/>
      <c r="Q28" s="197" t="b">
        <f t="shared" si="1"/>
        <v>1</v>
      </c>
      <c r="R28" s="230" t="e">
        <f t="shared" si="2"/>
        <v>#VALUE!</v>
      </c>
      <c r="U28" s="197" t="b">
        <f>EXACT(A34,J34)</f>
        <v>1</v>
      </c>
    </row>
    <row r="29" spans="1:21" customFormat="1" ht="75.75" customHeight="1" x14ac:dyDescent="0.25">
      <c r="A29" s="202">
        <f>'Unit Data from Audit Worksheet'!A40</f>
        <v>621</v>
      </c>
      <c r="B29" s="203" t="str">
        <f>'Unit Data from Audit Worksheet'!C40</f>
        <v>FS., OPEB note or RSI</v>
      </c>
      <c r="C29" s="204" t="str">
        <f>'Unit Data from Audit Worksheet'!D40</f>
        <v>Unit's share of RHBF Net OPEB Liability ($s)
- unit of government is a participating employer in the State's RHBF (Retiree Health Benefit Fund)</v>
      </c>
      <c r="D29" s="185"/>
      <c r="E29" s="223">
        <f>'Unit Data from Audit Worksheet'!F40</f>
        <v>0</v>
      </c>
      <c r="F29" s="205"/>
      <c r="G29" s="235"/>
      <c r="H29" s="235"/>
      <c r="I29" s="228"/>
      <c r="J29" s="225">
        <v>621</v>
      </c>
      <c r="K29" s="226" t="s">
        <v>180</v>
      </c>
      <c r="L29" s="168">
        <f t="shared" ref="L29:L34" si="6">IF(D29="",E29,D29)</f>
        <v>0</v>
      </c>
      <c r="O29" s="163"/>
      <c r="P29" s="163"/>
      <c r="Q29" s="197" t="b">
        <f t="shared" si="1"/>
        <v>1</v>
      </c>
      <c r="R29" s="230">
        <f t="shared" si="2"/>
        <v>0</v>
      </c>
    </row>
    <row r="30" spans="1:21" customFormat="1" ht="159.75" customHeight="1" x14ac:dyDescent="0.25">
      <c r="A30" s="196">
        <f>'Unit Data from Audit Worksheet'!A41</f>
        <v>547</v>
      </c>
      <c r="B30" s="92" t="str">
        <f>'Unit Data from Audit Worksheet'!C41</f>
        <v>OPEB Note</v>
      </c>
      <c r="C30" s="191" t="str">
        <f>'Unit Data from Audit Worksheet'!D41</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30" s="307"/>
      <c r="E30" s="222">
        <f>'Unit Data from Audit Worksheet'!F41</f>
        <v>0</v>
      </c>
      <c r="F30" s="214" t="str">
        <f>'Unit Data from Audit Worksheet'!G41</f>
        <v>Please answer this question</v>
      </c>
      <c r="G30" s="214"/>
      <c r="H30" s="235"/>
      <c r="I30" s="228"/>
      <c r="J30" s="70">
        <v>547</v>
      </c>
      <c r="K30" s="227" t="s">
        <v>176</v>
      </c>
      <c r="L30" s="168">
        <f t="shared" si="6"/>
        <v>0</v>
      </c>
      <c r="O30" s="163"/>
      <c r="P30" s="163"/>
      <c r="Q30" s="197" t="b">
        <f t="shared" si="1"/>
        <v>1</v>
      </c>
      <c r="R30" s="230">
        <f t="shared" si="2"/>
        <v>0</v>
      </c>
    </row>
    <row r="31" spans="1:21" customFormat="1" ht="105" customHeight="1" x14ac:dyDescent="0.25">
      <c r="A31" s="202">
        <f>'Unit Data from Audit Worksheet'!A42</f>
        <v>659</v>
      </c>
      <c r="B31" s="203" t="str">
        <f>'Unit Data from Audit Worksheet'!C42</f>
        <v>OPEB
 Note or RSI</v>
      </c>
      <c r="C31" s="204" t="str">
        <f>'Unit Data from Audit Worksheet'!D42</f>
        <v>Total OPEB benefits - total OPEB liability
If you do not provide benefit, please enter 0</v>
      </c>
      <c r="D31" s="185"/>
      <c r="E31" s="223">
        <f>'Unit Data from Audit Worksheet'!F42</f>
        <v>0</v>
      </c>
      <c r="F31" s="233" t="str">
        <f>IF(M31&lt;0,"Error: Enter as positive.","")</f>
        <v/>
      </c>
      <c r="G31" s="324" t="s">
        <v>275</v>
      </c>
      <c r="H31" s="320"/>
      <c r="I31" s="228"/>
      <c r="J31" s="219">
        <v>659</v>
      </c>
      <c r="K31" s="237" t="s">
        <v>177</v>
      </c>
      <c r="L31" s="221">
        <f t="shared" si="6"/>
        <v>0</v>
      </c>
      <c r="O31" s="163"/>
      <c r="P31" s="163"/>
      <c r="Q31" s="197" t="b">
        <f t="shared" si="1"/>
        <v>1</v>
      </c>
      <c r="R31" s="230">
        <f t="shared" si="2"/>
        <v>0</v>
      </c>
    </row>
    <row r="32" spans="1:21" customFormat="1" ht="111" customHeight="1" x14ac:dyDescent="0.25">
      <c r="A32" s="202">
        <f>'Unit Data from Audit Worksheet'!A43</f>
        <v>660</v>
      </c>
      <c r="B32" s="203" t="str">
        <f>'Unit Data from Audit Worksheet'!C43</f>
        <v>OPEB
 Note or RSI</v>
      </c>
      <c r="C32" s="204" t="str">
        <f>'Unit Data from Audit Worksheet'!D43</f>
        <v>Total OPEB benefits- OPEB plan fiduciary net position
If no fiduciary net position, enter 0</v>
      </c>
      <c r="D32" s="307"/>
      <c r="E32" s="223">
        <f>'Unit Data from Audit Worksheet'!F43</f>
        <v>0</v>
      </c>
      <c r="F32" s="233" t="str">
        <f>IF(M32&lt;0,"Note: Number is normally positive.","")</f>
        <v/>
      </c>
      <c r="G32" s="324" t="s">
        <v>275</v>
      </c>
      <c r="H32" s="320"/>
      <c r="I32" s="228"/>
      <c r="J32" s="219">
        <v>660</v>
      </c>
      <c r="K32" s="237" t="s">
        <v>178</v>
      </c>
      <c r="L32" s="221">
        <f t="shared" si="6"/>
        <v>0</v>
      </c>
      <c r="O32" s="163"/>
      <c r="P32" s="163"/>
      <c r="Q32" s="197" t="b">
        <f t="shared" si="1"/>
        <v>1</v>
      </c>
      <c r="R32" s="230">
        <f t="shared" si="2"/>
        <v>0</v>
      </c>
    </row>
    <row r="33" spans="1:21" customFormat="1" ht="118.5" customHeight="1" x14ac:dyDescent="0.25">
      <c r="A33" s="202">
        <f>'Unit Data from Audit Worksheet'!A44</f>
        <v>661</v>
      </c>
      <c r="B33" s="203" t="str">
        <f>'Unit Data from Audit Worksheet'!C44</f>
        <v>OPEB
RSI</v>
      </c>
      <c r="C33" s="204" t="str">
        <f>'Unit Data from Audit Worksheet'!D44</f>
        <v>Total OPEB benefits - What is the plan’s fiduciary net position as a percentage of the total OPEB liability?  Please enter as percentage value; for example, 83.5% should be entered as 83.5.  If assets have not been set aside in a trust, please enter 0.0</v>
      </c>
      <c r="D33" s="307"/>
      <c r="E33" s="234">
        <f>'Unit Data from Audit Worksheet'!F44</f>
        <v>0</v>
      </c>
      <c r="F33" s="233" t="str">
        <f>IF(H32=L32,"","Column L does not equal Column G")</f>
        <v/>
      </c>
      <c r="G33" s="324" t="s">
        <v>275</v>
      </c>
      <c r="H33" s="321">
        <f>ROUND(IFERROR((L32/L31)*100,0),1)</f>
        <v>0</v>
      </c>
      <c r="I33" s="228"/>
      <c r="J33" s="219">
        <v>661</v>
      </c>
      <c r="K33" s="237" t="s">
        <v>179</v>
      </c>
      <c r="L33" s="236">
        <f t="shared" si="6"/>
        <v>0</v>
      </c>
      <c r="O33" s="163"/>
      <c r="P33" s="163"/>
      <c r="Q33" s="197" t="b">
        <f t="shared" si="1"/>
        <v>1</v>
      </c>
      <c r="R33" s="230">
        <f t="shared" si="2"/>
        <v>0</v>
      </c>
    </row>
    <row r="34" spans="1:21" customFormat="1" ht="177" customHeight="1" x14ac:dyDescent="0.25">
      <c r="A34" s="196">
        <f>'Unit Data from Audit Worksheet'!A47</f>
        <v>620</v>
      </c>
      <c r="B34" s="92"/>
      <c r="C34" s="191" t="str">
        <f>'Unit Data from Audit Worksheet'!D47</f>
        <v>Do you expect to issue debt requiring LGC approval within 12 months from the date that the audit is submitted - select "1" for yes and "2" for no</v>
      </c>
      <c r="D34" s="307"/>
      <c r="E34" s="222">
        <f>'Unit Data from Audit Worksheet'!F47</f>
        <v>0</v>
      </c>
      <c r="G34" s="235"/>
      <c r="H34" s="235"/>
      <c r="I34" s="195"/>
      <c r="J34" s="224">
        <v>620</v>
      </c>
      <c r="K34" s="231" t="s">
        <v>162</v>
      </c>
      <c r="L34" s="232">
        <f t="shared" si="6"/>
        <v>0</v>
      </c>
      <c r="O34" s="163"/>
      <c r="P34" s="163"/>
      <c r="Q34" s="197" t="b">
        <f t="shared" si="1"/>
        <v>1</v>
      </c>
      <c r="R34" s="315">
        <f t="shared" si="2"/>
        <v>0</v>
      </c>
    </row>
    <row r="35" spans="1:21" s="83" customFormat="1" x14ac:dyDescent="0.25">
      <c r="A35" s="285"/>
      <c r="B35" s="286"/>
      <c r="C35" s="287"/>
      <c r="D35" s="147"/>
      <c r="E35" s="172"/>
      <c r="F35" s="172"/>
      <c r="G35" s="183"/>
      <c r="H35" s="183"/>
      <c r="I35" s="195"/>
      <c r="J35" s="347">
        <v>992</v>
      </c>
      <c r="K35" s="348" t="s">
        <v>96</v>
      </c>
      <c r="L35" s="349" t="e">
        <f>HLOOKUP('Unit Data from Audit Worksheet'!$D$2,'2019 Data'!$E$1:$Y$250,50,FALSE)</f>
        <v>#N/A</v>
      </c>
      <c r="O35" s="197"/>
      <c r="P35" s="197"/>
      <c r="Q35" s="305" t="b">
        <f t="shared" si="1"/>
        <v>0</v>
      </c>
      <c r="R35" s="315" t="e">
        <f t="shared" si="2"/>
        <v>#N/A</v>
      </c>
      <c r="U35" s="197" t="b">
        <f>EXACT(A36,J36)</f>
        <v>0</v>
      </c>
    </row>
    <row r="36" spans="1:21" s="83" customFormat="1" x14ac:dyDescent="0.25">
      <c r="A36" s="285"/>
      <c r="B36" s="286"/>
      <c r="C36" s="287"/>
      <c r="D36" s="147"/>
      <c r="E36" s="172"/>
      <c r="F36" s="172"/>
      <c r="G36" s="183"/>
      <c r="H36" s="183"/>
      <c r="I36" s="195"/>
      <c r="J36" s="347">
        <v>993</v>
      </c>
      <c r="K36" s="348" t="s">
        <v>84</v>
      </c>
      <c r="L36" s="349" t="e">
        <f>HLOOKUP('Unit Data from Audit Worksheet'!$D$2,'2019 Data'!$E$1:$Y$250,51,FALSE)</f>
        <v>#N/A</v>
      </c>
      <c r="O36" s="197"/>
      <c r="P36" s="197"/>
      <c r="Q36" s="305" t="b">
        <f t="shared" si="1"/>
        <v>0</v>
      </c>
      <c r="R36" s="315" t="e">
        <f t="shared" si="2"/>
        <v>#N/A</v>
      </c>
      <c r="U36" s="197" t="b">
        <f>EXACT(A37,J37)</f>
        <v>0</v>
      </c>
    </row>
    <row r="37" spans="1:21" x14ac:dyDescent="0.25">
      <c r="A37" s="285"/>
      <c r="B37" s="286"/>
      <c r="C37" s="287"/>
      <c r="D37" s="147"/>
      <c r="E37" s="172"/>
      <c r="F37" s="172"/>
      <c r="G37" s="183"/>
      <c r="H37" s="183"/>
      <c r="I37" s="195"/>
      <c r="J37" s="347">
        <v>994</v>
      </c>
      <c r="K37" s="350" t="s">
        <v>85</v>
      </c>
      <c r="L37" s="349" t="e">
        <f>HLOOKUP('Unit Data from Audit Worksheet'!$D$2,'2019 Data'!$E$1:$Y$250,52,FALSE)</f>
        <v>#N/A</v>
      </c>
      <c r="Q37" s="305" t="b">
        <f t="shared" si="1"/>
        <v>0</v>
      </c>
      <c r="R37" s="315" t="e">
        <f t="shared" si="2"/>
        <v>#N/A</v>
      </c>
      <c r="U37" s="197" t="b">
        <f>EXACT(A38,J38)</f>
        <v>0</v>
      </c>
    </row>
    <row r="38" spans="1:21" x14ac:dyDescent="0.25">
      <c r="A38" s="285"/>
      <c r="B38" s="286"/>
      <c r="C38" s="287"/>
      <c r="D38" s="73"/>
      <c r="E38" s="81"/>
      <c r="F38" s="81"/>
      <c r="G38" s="322"/>
      <c r="H38" s="322"/>
      <c r="I38" s="195"/>
      <c r="J38" s="351">
        <v>998</v>
      </c>
      <c r="K38" s="352" t="s">
        <v>47</v>
      </c>
      <c r="L38" s="349" t="e">
        <f>HLOOKUP('Unit Data from Audit Worksheet'!$D$2,'2019 Data'!$E$1:$Y$250,53,FALSE)</f>
        <v>#N/A</v>
      </c>
      <c r="Q38" s="305" t="b">
        <f t="shared" si="1"/>
        <v>0</v>
      </c>
      <c r="R38" s="315" t="e">
        <f t="shared" si="2"/>
        <v>#N/A</v>
      </c>
      <c r="U38" s="197" t="b">
        <f>EXACT(A69,J60)</f>
        <v>0</v>
      </c>
    </row>
    <row r="39" spans="1:21" s="305" customFormat="1" ht="45" x14ac:dyDescent="0.25">
      <c r="A39" s="285"/>
      <c r="B39" s="286"/>
      <c r="C39" s="287"/>
      <c r="D39" s="73"/>
      <c r="E39" s="81"/>
      <c r="F39" s="81"/>
      <c r="G39" s="288"/>
      <c r="H39" s="288"/>
      <c r="I39" s="195"/>
      <c r="J39" s="325">
        <v>554</v>
      </c>
      <c r="K39" s="227" t="s">
        <v>134</v>
      </c>
      <c r="L39" s="326"/>
      <c r="R39" s="315"/>
    </row>
    <row r="40" spans="1:21" s="305" customFormat="1" ht="45" x14ac:dyDescent="0.25">
      <c r="A40" s="285"/>
      <c r="B40" s="286"/>
      <c r="C40" s="287"/>
      <c r="D40" s="73"/>
      <c r="E40" s="81"/>
      <c r="F40" s="81"/>
      <c r="G40" s="288"/>
      <c r="H40" s="288"/>
      <c r="I40" s="195"/>
      <c r="J40" s="325">
        <v>555</v>
      </c>
      <c r="K40" s="227" t="s">
        <v>135</v>
      </c>
      <c r="L40" s="326"/>
      <c r="R40" s="315"/>
    </row>
    <row r="41" spans="1:21" s="305" customFormat="1" ht="45" x14ac:dyDescent="0.25">
      <c r="A41" s="285"/>
      <c r="B41" s="286"/>
      <c r="C41" s="287"/>
      <c r="D41" s="73"/>
      <c r="E41" s="81"/>
      <c r="F41" s="81"/>
      <c r="G41" s="288"/>
      <c r="H41" s="288"/>
      <c r="I41" s="195"/>
      <c r="J41" s="325">
        <v>556</v>
      </c>
      <c r="K41" s="227" t="s">
        <v>136</v>
      </c>
      <c r="L41" s="326"/>
      <c r="R41" s="315"/>
    </row>
    <row r="42" spans="1:21" s="305" customFormat="1" ht="45" x14ac:dyDescent="0.25">
      <c r="A42" s="285"/>
      <c r="B42" s="286"/>
      <c r="C42" s="287"/>
      <c r="D42" s="73"/>
      <c r="E42" s="81"/>
      <c r="F42" s="81"/>
      <c r="G42" s="288"/>
      <c r="H42" s="288"/>
      <c r="I42" s="195"/>
      <c r="J42" s="325">
        <v>557</v>
      </c>
      <c r="K42" s="227" t="s">
        <v>137</v>
      </c>
      <c r="L42" s="326"/>
      <c r="R42" s="315"/>
    </row>
    <row r="43" spans="1:21" s="305" customFormat="1" ht="45" x14ac:dyDescent="0.25">
      <c r="A43" s="285"/>
      <c r="B43" s="286"/>
      <c r="C43" s="287"/>
      <c r="D43" s="73"/>
      <c r="E43" s="81"/>
      <c r="F43" s="81"/>
      <c r="G43" s="288"/>
      <c r="H43" s="288"/>
      <c r="I43" s="195"/>
      <c r="J43" s="325">
        <v>606</v>
      </c>
      <c r="K43" s="227" t="s">
        <v>276</v>
      </c>
      <c r="L43" s="340"/>
      <c r="R43" s="315"/>
    </row>
    <row r="44" spans="1:21" s="305" customFormat="1" ht="36.75" customHeight="1" x14ac:dyDescent="0.25">
      <c r="A44" s="285"/>
      <c r="B44" s="286"/>
      <c r="C44" s="287"/>
      <c r="D44" s="73"/>
      <c r="E44" s="81"/>
      <c r="F44" s="81"/>
      <c r="G44" s="288"/>
      <c r="H44" s="288"/>
      <c r="I44" s="195"/>
      <c r="J44" s="344">
        <v>662</v>
      </c>
      <c r="K44" s="331" t="s">
        <v>277</v>
      </c>
      <c r="L44" s="346"/>
      <c r="R44" s="315"/>
    </row>
    <row r="45" spans="1:21" s="305" customFormat="1" ht="36.75" customHeight="1" x14ac:dyDescent="0.25">
      <c r="A45" s="285"/>
      <c r="B45" s="286"/>
      <c r="C45" s="287"/>
      <c r="D45" s="73"/>
      <c r="E45" s="81"/>
      <c r="F45" s="81"/>
      <c r="G45" s="288"/>
      <c r="H45" s="288"/>
      <c r="I45" s="195"/>
      <c r="J45" s="344">
        <v>663</v>
      </c>
      <c r="K45" s="345" t="s">
        <v>278</v>
      </c>
      <c r="L45" s="346"/>
      <c r="R45" s="315"/>
    </row>
    <row r="46" spans="1:21" s="197" customFormat="1" x14ac:dyDescent="0.25">
      <c r="A46" s="285"/>
      <c r="B46" s="286"/>
      <c r="C46" s="287"/>
      <c r="D46" s="73"/>
      <c r="E46" s="81"/>
      <c r="F46" s="81"/>
      <c r="G46" s="288"/>
      <c r="H46" s="288"/>
      <c r="I46" s="195"/>
      <c r="J46" s="341"/>
      <c r="K46" s="342"/>
      <c r="L46" s="343"/>
      <c r="Q46" s="305" t="b">
        <f t="shared" si="1"/>
        <v>1</v>
      </c>
      <c r="R46" s="315">
        <f t="shared" si="2"/>
        <v>0</v>
      </c>
    </row>
    <row r="47" spans="1:21" s="197" customFormat="1" ht="60" x14ac:dyDescent="0.25">
      <c r="A47" s="381">
        <f>'Unit Data from Audit Worksheet'!A49</f>
        <v>947</v>
      </c>
      <c r="B47" s="382"/>
      <c r="C47" s="383" t="str">
        <f>'Unit Data from Audit Worksheet'!D49</f>
        <v>First name of finance officer or interim finance officer (please enter “vacant” for first name if the position is currently vacant)</v>
      </c>
      <c r="D47" s="384"/>
      <c r="E47" s="385">
        <f>+'Unit Data from Audit Worksheet'!F49</f>
        <v>0</v>
      </c>
      <c r="F47" s="222" t="str">
        <f>'Unit Data from Audit Worksheet'!G49</f>
        <v>Please do not leave blank</v>
      </c>
      <c r="G47" s="316"/>
      <c r="H47" s="288"/>
      <c r="I47" s="195"/>
      <c r="J47" s="378">
        <v>947</v>
      </c>
      <c r="K47" s="379" t="s">
        <v>257</v>
      </c>
      <c r="L47" s="380">
        <f t="shared" ref="L47:L59" si="7">IF(D47="",E47,D47)</f>
        <v>0</v>
      </c>
      <c r="P47" s="338">
        <f>IF(L47=0,1,0)</f>
        <v>1</v>
      </c>
      <c r="Q47" s="305" t="b">
        <f t="shared" si="1"/>
        <v>1</v>
      </c>
      <c r="R47" s="315"/>
    </row>
    <row r="48" spans="1:21" s="197" customFormat="1" ht="60" x14ac:dyDescent="0.25">
      <c r="A48" s="381">
        <f>'Unit Data from Audit Worksheet'!A50</f>
        <v>948</v>
      </c>
      <c r="B48" s="382"/>
      <c r="C48" s="383" t="str">
        <f>'Unit Data from Audit Worksheet'!D50</f>
        <v>Last name of finance officer or interim finance officer (please enter “vacant” for last name if the position is currently vacant)</v>
      </c>
      <c r="D48" s="384"/>
      <c r="E48" s="385">
        <f>+'Unit Data from Audit Worksheet'!F50</f>
        <v>0</v>
      </c>
      <c r="F48" s="222" t="str">
        <f>'Unit Data from Audit Worksheet'!G50</f>
        <v>Please do not leave blank</v>
      </c>
      <c r="G48" s="288"/>
      <c r="H48" s="288"/>
      <c r="I48" s="195"/>
      <c r="J48" s="378">
        <v>948</v>
      </c>
      <c r="K48" s="379" t="s">
        <v>258</v>
      </c>
      <c r="L48" s="380">
        <f t="shared" si="7"/>
        <v>0</v>
      </c>
      <c r="P48" s="338">
        <f t="shared" ref="P48:P54" si="8">IF(L48=0,1,0)</f>
        <v>1</v>
      </c>
      <c r="Q48" s="305" t="b">
        <f t="shared" si="1"/>
        <v>1</v>
      </c>
      <c r="R48" s="315"/>
    </row>
    <row r="49" spans="1:18" s="197" customFormat="1" ht="45" x14ac:dyDescent="0.25">
      <c r="A49" s="381">
        <f>'Unit Data from Audit Worksheet'!A51</f>
        <v>949</v>
      </c>
      <c r="B49" s="382"/>
      <c r="C49" s="383" t="str">
        <f>'Unit Data from Audit Worksheet'!D51</f>
        <v>Is the finance officer serving in a permanent role or an interim role? (select permanent/interim/vacant)</v>
      </c>
      <c r="D49" s="384"/>
      <c r="E49" s="385">
        <f>+'Unit Data from Audit Worksheet'!F51</f>
        <v>0</v>
      </c>
      <c r="F49" s="222" t="str">
        <f>'Unit Data from Audit Worksheet'!G51</f>
        <v>Please do not leave blank</v>
      </c>
      <c r="G49" s="288"/>
      <c r="H49" s="288"/>
      <c r="I49" s="195"/>
      <c r="J49" s="378">
        <v>949</v>
      </c>
      <c r="K49" s="379" t="s">
        <v>259</v>
      </c>
      <c r="L49" s="380">
        <f t="shared" si="7"/>
        <v>0</v>
      </c>
      <c r="P49" s="338">
        <f t="shared" si="8"/>
        <v>1</v>
      </c>
      <c r="Q49" s="305" t="b">
        <f t="shared" si="1"/>
        <v>1</v>
      </c>
      <c r="R49" s="315"/>
    </row>
    <row r="50" spans="1:18" s="197" customFormat="1" ht="60" x14ac:dyDescent="0.25">
      <c r="A50" s="381">
        <f>'Unit Data from Audit Worksheet'!A52</f>
        <v>950</v>
      </c>
      <c r="B50" s="382"/>
      <c r="C50" s="383" t="str">
        <f>'Unit Data from Audit Worksheet'!D52</f>
        <v>Has the finance officer been formally appointed by the local government, public authority, or designated official?  (Y/N)</v>
      </c>
      <c r="D50" s="384"/>
      <c r="E50" s="385">
        <f>+'Unit Data from Audit Worksheet'!F52</f>
        <v>0</v>
      </c>
      <c r="F50" s="222" t="str">
        <f>'Unit Data from Audit Worksheet'!G52</f>
        <v>Please do not leave blank</v>
      </c>
      <c r="G50" s="288"/>
      <c r="H50" s="288"/>
      <c r="I50" s="195"/>
      <c r="J50" s="378">
        <v>950</v>
      </c>
      <c r="K50" s="379" t="s">
        <v>260</v>
      </c>
      <c r="L50" s="380">
        <f t="shared" si="7"/>
        <v>0</v>
      </c>
      <c r="P50" s="338">
        <f t="shared" si="8"/>
        <v>1</v>
      </c>
      <c r="Q50" s="305" t="b">
        <f t="shared" si="1"/>
        <v>1</v>
      </c>
      <c r="R50" s="315"/>
    </row>
    <row r="51" spans="1:18" s="197" customFormat="1" ht="90" x14ac:dyDescent="0.25">
      <c r="A51" s="381">
        <f>'Unit Data from Audit Worksheet'!A53</f>
        <v>952</v>
      </c>
      <c r="B51" s="382"/>
      <c r="C51" s="383" t="str">
        <f>'Unit Data from Audit Worksheet'!D53</f>
        <v>Date on which the local government, public authority, or designated official appointed the finance officer? (If the date of appointment by the board is difficult to find you may enter January 1 and the year)               Date Format   MM/DD/YYYY</v>
      </c>
      <c r="D51" s="384"/>
      <c r="E51" s="386">
        <f>+'Unit Data from Audit Worksheet'!F53</f>
        <v>0</v>
      </c>
      <c r="F51" s="222" t="str">
        <f>'Unit Data from Audit Worksheet'!G53</f>
        <v>Please do not leave blank</v>
      </c>
      <c r="G51" s="288"/>
      <c r="H51" s="288"/>
      <c r="I51" s="195"/>
      <c r="J51" s="378">
        <v>952</v>
      </c>
      <c r="K51" s="379" t="s">
        <v>261</v>
      </c>
      <c r="L51" s="395">
        <f t="shared" si="7"/>
        <v>0</v>
      </c>
      <c r="P51" s="338">
        <f t="shared" si="8"/>
        <v>1</v>
      </c>
      <c r="Q51" s="305" t="b">
        <f t="shared" si="1"/>
        <v>1</v>
      </c>
      <c r="R51" s="230"/>
    </row>
    <row r="52" spans="1:18" s="197" customFormat="1" ht="75" x14ac:dyDescent="0.25">
      <c r="A52" s="381">
        <f>'Unit Data from Audit Worksheet'!A54</f>
        <v>954</v>
      </c>
      <c r="B52" s="382"/>
      <c r="C52" s="383" t="str">
        <f>'Unit Data from Audit Worksheet'!D54</f>
        <v>Has the finance officer or interim finance officer read, understand, and is in compliance with the requirements of N.C.G.S. 159, as applicable based on unit type and circumstances? (Y/N)</v>
      </c>
      <c r="D52" s="384"/>
      <c r="E52" s="385">
        <f>+'Unit Data from Audit Worksheet'!F54</f>
        <v>0</v>
      </c>
      <c r="F52" s="222" t="str">
        <f>'Unit Data from Audit Worksheet'!G54</f>
        <v>Please do not leave blank</v>
      </c>
      <c r="G52" s="288"/>
      <c r="H52" s="288"/>
      <c r="I52" s="195"/>
      <c r="J52" s="378">
        <v>954</v>
      </c>
      <c r="K52" s="379" t="s">
        <v>262</v>
      </c>
      <c r="L52" s="380">
        <f t="shared" si="7"/>
        <v>0</v>
      </c>
      <c r="P52" s="338">
        <f t="shared" si="8"/>
        <v>1</v>
      </c>
      <c r="Q52" s="305" t="b">
        <f t="shared" si="1"/>
        <v>1</v>
      </c>
      <c r="R52" s="230"/>
    </row>
    <row r="53" spans="1:18" s="197" customFormat="1" ht="90" x14ac:dyDescent="0.25">
      <c r="A53" s="381">
        <f>'Unit Data from Audit Worksheet'!A55</f>
        <v>956</v>
      </c>
      <c r="B53" s="382"/>
      <c r="C53" s="383" t="str">
        <f>'Unit Data from Audit Worksheet'!D55</f>
        <v>Does the finance officer or interim finance officer maintain and update (or ensures the maintenance and update of)  financial records monthly, including reconciliation of bank accounts to the general ledger? (Y/N)</v>
      </c>
      <c r="D53" s="384"/>
      <c r="E53" s="385">
        <f>+'Unit Data from Audit Worksheet'!F55</f>
        <v>0</v>
      </c>
      <c r="F53" s="222" t="str">
        <f>'Unit Data from Audit Worksheet'!G55</f>
        <v>Please do not leave blank</v>
      </c>
      <c r="G53" s="288"/>
      <c r="H53" s="288"/>
      <c r="I53" s="195"/>
      <c r="J53" s="378">
        <v>956</v>
      </c>
      <c r="K53" s="379" t="s">
        <v>263</v>
      </c>
      <c r="L53" s="380">
        <f t="shared" si="7"/>
        <v>0</v>
      </c>
      <c r="P53" s="338">
        <f t="shared" si="8"/>
        <v>1</v>
      </c>
      <c r="Q53" s="305" t="b">
        <f t="shared" si="1"/>
        <v>1</v>
      </c>
      <c r="R53" s="230"/>
    </row>
    <row r="54" spans="1:18" s="197" customFormat="1" ht="195" x14ac:dyDescent="0.25">
      <c r="A54" s="381">
        <f>'Unit Data from Audit Worksheet'!A56</f>
        <v>958</v>
      </c>
      <c r="B54" s="382"/>
      <c r="C54" s="383" t="str">
        <f>'Unit Data from Audit Worksheet'!D56</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54" s="384"/>
      <c r="E54" s="385">
        <f>+'Unit Data from Audit Worksheet'!F56</f>
        <v>0</v>
      </c>
      <c r="F54" s="222" t="str">
        <f>'Unit Data from Audit Worksheet'!G56</f>
        <v>Please do not leave blank</v>
      </c>
      <c r="G54" s="288"/>
      <c r="H54" s="288"/>
      <c r="I54" s="195"/>
      <c r="J54" s="378">
        <v>958</v>
      </c>
      <c r="K54" s="379" t="s">
        <v>264</v>
      </c>
      <c r="L54" s="380">
        <f t="shared" si="7"/>
        <v>0</v>
      </c>
      <c r="P54" s="338">
        <f t="shared" si="8"/>
        <v>1</v>
      </c>
      <c r="Q54" s="305" t="b">
        <f t="shared" si="1"/>
        <v>1</v>
      </c>
      <c r="R54" s="230"/>
    </row>
    <row r="55" spans="1:18" s="305" customFormat="1" ht="30.75" customHeight="1" x14ac:dyDescent="0.25">
      <c r="A55" s="375">
        <f>'Unit Data from Audit Worksheet'!A64</f>
        <v>960</v>
      </c>
      <c r="B55" s="392"/>
      <c r="C55" s="337" t="str">
        <f>'Unit Data from Audit Worksheet'!B64</f>
        <v>Name of Finance Officer</v>
      </c>
      <c r="D55" s="371"/>
      <c r="E55" s="390">
        <f>'Unit Data from Audit Worksheet'!D64</f>
        <v>0</v>
      </c>
      <c r="F55" s="389" t="str">
        <f>'Unit Data from Audit Worksheet'!G64</f>
        <v>Cell D64 must be completed.</v>
      </c>
      <c r="G55" s="288"/>
      <c r="H55" s="288"/>
      <c r="I55" s="195"/>
      <c r="J55" s="376">
        <v>960</v>
      </c>
      <c r="K55" s="377" t="s">
        <v>252</v>
      </c>
      <c r="L55" s="393">
        <f t="shared" si="7"/>
        <v>0</v>
      </c>
      <c r="P55" s="338">
        <f>IF(L55=0,1,0)</f>
        <v>1</v>
      </c>
      <c r="R55" s="315"/>
    </row>
    <row r="56" spans="1:18" s="305" customFormat="1" ht="30.75" customHeight="1" x14ac:dyDescent="0.25">
      <c r="A56" s="375">
        <f>'Unit Data from Audit Worksheet'!A65</f>
        <v>962</v>
      </c>
      <c r="B56" s="392"/>
      <c r="C56" s="337" t="str">
        <f>'Unit Data from Audit Worksheet'!B65</f>
        <v>Title of Official</v>
      </c>
      <c r="D56" s="371"/>
      <c r="E56" s="390">
        <f>'Unit Data from Audit Worksheet'!D65</f>
        <v>0</v>
      </c>
      <c r="F56" s="389" t="str">
        <f>'Unit Data from Audit Worksheet'!G65</f>
        <v>Cell D65 must be completed.</v>
      </c>
      <c r="G56" s="288"/>
      <c r="H56" s="288"/>
      <c r="I56" s="195"/>
      <c r="J56" s="376">
        <v>962</v>
      </c>
      <c r="K56" s="377" t="s">
        <v>253</v>
      </c>
      <c r="L56" s="393">
        <f t="shared" si="7"/>
        <v>0</v>
      </c>
      <c r="P56" s="338">
        <f t="shared" ref="P56:P59" si="9">IF(L56=0,1,0)</f>
        <v>1</v>
      </c>
      <c r="R56" s="315"/>
    </row>
    <row r="57" spans="1:18" s="305" customFormat="1" ht="30.75" customHeight="1" x14ac:dyDescent="0.25">
      <c r="A57" s="375">
        <f>'Unit Data from Audit Worksheet'!A66</f>
        <v>964</v>
      </c>
      <c r="B57" s="392"/>
      <c r="C57" s="337" t="str">
        <f>'Unit Data from Audit Worksheet'!B66</f>
        <v>Date                        (Enter as "MM/DD/YYYY")</v>
      </c>
      <c r="D57" s="371"/>
      <c r="E57" s="391">
        <f>'Unit Data from Audit Worksheet'!D66</f>
        <v>0</v>
      </c>
      <c r="F57" s="389" t="str">
        <f>'Unit Data from Audit Worksheet'!G66</f>
        <v>Cell D66 must be completed.</v>
      </c>
      <c r="G57" s="288"/>
      <c r="H57" s="288"/>
      <c r="I57" s="195"/>
      <c r="J57" s="376">
        <v>964</v>
      </c>
      <c r="K57" s="377" t="s">
        <v>296</v>
      </c>
      <c r="L57" s="394">
        <f t="shared" si="7"/>
        <v>0</v>
      </c>
      <c r="P57" s="338">
        <f t="shared" si="9"/>
        <v>1</v>
      </c>
      <c r="R57" s="315"/>
    </row>
    <row r="58" spans="1:18" s="305" customFormat="1" ht="30.75" customHeight="1" x14ac:dyDescent="0.25">
      <c r="A58" s="375">
        <f>'Unit Data from Audit Worksheet'!A67</f>
        <v>966</v>
      </c>
      <c r="B58" s="392"/>
      <c r="C58" s="337" t="str">
        <f>'Unit Data from Audit Worksheet'!B67</f>
        <v>Telephone number</v>
      </c>
      <c r="D58" s="371"/>
      <c r="E58" s="390">
        <f>'Unit Data from Audit Worksheet'!D67</f>
        <v>0</v>
      </c>
      <c r="F58" s="389" t="str">
        <f>'Unit Data from Audit Worksheet'!G67</f>
        <v>Cell D67 must be completed.</v>
      </c>
      <c r="G58" s="288"/>
      <c r="H58" s="288"/>
      <c r="I58" s="195"/>
      <c r="J58" s="376">
        <v>966</v>
      </c>
      <c r="K58" s="377" t="s">
        <v>255</v>
      </c>
      <c r="L58" s="393">
        <f t="shared" si="7"/>
        <v>0</v>
      </c>
      <c r="P58" s="338">
        <f t="shared" si="9"/>
        <v>1</v>
      </c>
      <c r="R58" s="315"/>
    </row>
    <row r="59" spans="1:18" s="305" customFormat="1" ht="30.75" customHeight="1" x14ac:dyDescent="0.25">
      <c r="A59" s="375">
        <f>'Unit Data from Audit Worksheet'!A68</f>
        <v>968</v>
      </c>
      <c r="B59" s="392"/>
      <c r="C59" s="337" t="str">
        <f>'Unit Data from Audit Worksheet'!B68</f>
        <v>E-mail address</v>
      </c>
      <c r="D59" s="371"/>
      <c r="E59" s="390">
        <f>'Unit Data from Audit Worksheet'!D68</f>
        <v>0</v>
      </c>
      <c r="F59" s="389" t="str">
        <f>'Unit Data from Audit Worksheet'!G68</f>
        <v>Cell D68 must be completed.</v>
      </c>
      <c r="G59" s="288"/>
      <c r="H59" s="288"/>
      <c r="I59" s="195"/>
      <c r="J59" s="376">
        <v>968</v>
      </c>
      <c r="K59" s="377" t="s">
        <v>256</v>
      </c>
      <c r="L59" s="393">
        <f t="shared" si="7"/>
        <v>0</v>
      </c>
      <c r="P59" s="338">
        <f t="shared" si="9"/>
        <v>1</v>
      </c>
      <c r="R59" s="315"/>
    </row>
    <row r="60" spans="1:18" s="197" customFormat="1" x14ac:dyDescent="0.25">
      <c r="A60" s="289"/>
      <c r="B60" s="290"/>
      <c r="C60" s="373"/>
      <c r="D60" s="78"/>
      <c r="E60" s="72"/>
      <c r="F60" s="72"/>
      <c r="G60" s="374"/>
      <c r="H60" s="374"/>
      <c r="I60" s="195"/>
      <c r="J60" s="378">
        <v>999</v>
      </c>
      <c r="K60" s="379" t="s">
        <v>48</v>
      </c>
      <c r="L60" s="387" t="e">
        <f>+'Unit Data from Audit Worksheet'!D3</f>
        <v>#N/A</v>
      </c>
      <c r="Q60" s="305" t="b">
        <f t="shared" si="1"/>
        <v>0</v>
      </c>
      <c r="R60" s="230" t="e">
        <f>EXACT(L4,L60)</f>
        <v>#N/A</v>
      </c>
    </row>
    <row r="61" spans="1:18" s="197" customFormat="1" x14ac:dyDescent="0.25">
      <c r="A61"/>
      <c r="B61"/>
      <c r="C61"/>
      <c r="D61"/>
      <c r="E61"/>
      <c r="F61"/>
      <c r="G61"/>
      <c r="H61"/>
      <c r="I61"/>
      <c r="J61"/>
      <c r="K61" s="182"/>
      <c r="L61" s="173"/>
      <c r="R61" s="230"/>
    </row>
    <row r="62" spans="1:18" s="305" customFormat="1" x14ac:dyDescent="0.25">
      <c r="A62"/>
      <c r="B62"/>
      <c r="C62"/>
      <c r="D62"/>
      <c r="E62"/>
      <c r="F62"/>
      <c r="G62"/>
      <c r="H62"/>
      <c r="I62"/>
      <c r="J62"/>
      <c r="K62" s="372"/>
      <c r="L62" s="173"/>
      <c r="R62" s="315"/>
    </row>
    <row r="63" spans="1:18" s="197" customFormat="1" ht="62.25" customHeight="1" x14ac:dyDescent="0.25">
      <c r="A63"/>
      <c r="B63"/>
      <c r="C63"/>
      <c r="D63"/>
      <c r="E63"/>
      <c r="F63"/>
      <c r="G63"/>
      <c r="H63"/>
      <c r="I63"/>
      <c r="J63" s="143">
        <f>SUM(P5:P59)</f>
        <v>13</v>
      </c>
      <c r="K63" s="339" t="s">
        <v>282</v>
      </c>
      <c r="L63" s="173"/>
      <c r="R63" s="230"/>
    </row>
    <row r="64" spans="1:18" s="197" customFormat="1" ht="21.75" customHeight="1" x14ac:dyDescent="0.25">
      <c r="A64"/>
      <c r="B64"/>
      <c r="C64"/>
      <c r="D64"/>
      <c r="E64"/>
      <c r="F64"/>
      <c r="G64"/>
      <c r="H64"/>
      <c r="I64"/>
      <c r="J64" s="143"/>
      <c r="K64" s="182"/>
      <c r="L64" s="173"/>
      <c r="R64" s="230"/>
    </row>
    <row r="65" spans="1:18" s="197" customFormat="1" ht="21.75" customHeight="1" x14ac:dyDescent="0.25">
      <c r="A65"/>
      <c r="B65"/>
      <c r="C65"/>
      <c r="D65"/>
      <c r="E65"/>
      <c r="F65"/>
      <c r="G65"/>
      <c r="H65"/>
      <c r="I65"/>
      <c r="J65" s="143"/>
      <c r="K65" s="182"/>
      <c r="L65" s="173"/>
      <c r="R65" s="230"/>
    </row>
    <row r="66" spans="1:18" s="197" customFormat="1" ht="21.75" customHeight="1" x14ac:dyDescent="0.25">
      <c r="A66"/>
      <c r="B66"/>
      <c r="C66"/>
      <c r="D66"/>
      <c r="E66"/>
      <c r="F66"/>
      <c r="G66"/>
      <c r="H66"/>
      <c r="I66"/>
      <c r="J66" s="143"/>
      <c r="K66" s="182"/>
      <c r="L66" s="173"/>
      <c r="R66" s="230"/>
    </row>
    <row r="67" spans="1:18" s="197" customFormat="1" ht="21.75" customHeight="1" x14ac:dyDescent="0.25">
      <c r="A67"/>
      <c r="B67"/>
      <c r="C67"/>
      <c r="D67"/>
      <c r="E67"/>
      <c r="F67"/>
      <c r="G67"/>
      <c r="H67"/>
      <c r="I67"/>
      <c r="J67" s="143"/>
      <c r="K67" s="182"/>
      <c r="L67" s="173"/>
      <c r="R67" s="230"/>
    </row>
    <row r="68" spans="1:18" s="197" customFormat="1" x14ac:dyDescent="0.25">
      <c r="A68"/>
      <c r="B68"/>
      <c r="C68"/>
      <c r="D68"/>
      <c r="E68"/>
      <c r="F68"/>
      <c r="G68"/>
      <c r="H68"/>
      <c r="I68"/>
      <c r="J68" s="143"/>
      <c r="K68" s="182"/>
      <c r="L68" s="173"/>
      <c r="R68" s="230"/>
    </row>
    <row r="69" spans="1:18" x14ac:dyDescent="0.25">
      <c r="A69"/>
      <c r="B69"/>
      <c r="C69"/>
      <c r="D69"/>
      <c r="E69"/>
      <c r="F69"/>
      <c r="G69"/>
      <c r="H69"/>
      <c r="I69"/>
      <c r="J69" s="1"/>
      <c r="K69" s="1"/>
      <c r="L69" s="1"/>
      <c r="Q69" s="197"/>
      <c r="R69" s="230"/>
    </row>
    <row r="70" spans="1:18" x14ac:dyDescent="0.25">
      <c r="A70" s="17"/>
      <c r="B70" s="93"/>
      <c r="C70" s="88"/>
      <c r="D70" s="27"/>
      <c r="E70" s="23"/>
      <c r="F70" s="23"/>
      <c r="G70" s="244"/>
      <c r="H70" s="244"/>
      <c r="I70" s="281"/>
      <c r="K70" s="36"/>
      <c r="L70" s="50"/>
    </row>
    <row r="71" spans="1:18" x14ac:dyDescent="0.25">
      <c r="D71" s="27"/>
      <c r="E71" s="23"/>
      <c r="F71" s="23"/>
      <c r="G71" s="244"/>
      <c r="H71" s="244"/>
      <c r="I71" s="281"/>
      <c r="K71" s="36"/>
      <c r="L71" s="50"/>
    </row>
    <row r="72" spans="1:18" ht="24" customHeight="1" x14ac:dyDescent="0.25">
      <c r="A72" s="3"/>
      <c r="B72" s="241"/>
      <c r="C72" s="242"/>
      <c r="D72" s="243"/>
      <c r="E72" s="244"/>
      <c r="F72" s="23"/>
      <c r="G72" s="244"/>
      <c r="H72" s="244"/>
      <c r="I72" s="281"/>
      <c r="K72" s="36"/>
      <c r="L72" s="50"/>
    </row>
    <row r="73" spans="1:18" ht="60.75" customHeight="1" x14ac:dyDescent="0.25">
      <c r="A73" s="3"/>
      <c r="B73" s="245"/>
      <c r="C73" s="242"/>
      <c r="D73" s="243"/>
      <c r="E73" s="246"/>
      <c r="F73" s="23"/>
      <c r="G73" s="244"/>
      <c r="H73" s="244"/>
      <c r="I73" s="281"/>
      <c r="K73" s="36"/>
      <c r="L73" s="50"/>
    </row>
    <row r="74" spans="1:18" x14ac:dyDescent="0.25">
      <c r="D74" s="27"/>
      <c r="E74" s="23"/>
      <c r="F74" s="23"/>
      <c r="G74" s="244"/>
      <c r="H74" s="244"/>
      <c r="I74" s="281"/>
      <c r="K74" s="36"/>
      <c r="L74" s="50"/>
    </row>
    <row r="75" spans="1:18" x14ac:dyDescent="0.25">
      <c r="D75" s="27"/>
      <c r="E75" s="23"/>
      <c r="F75" s="23"/>
      <c r="G75" s="244"/>
      <c r="H75" s="244"/>
      <c r="I75" s="281"/>
      <c r="K75" s="36"/>
      <c r="L75" s="50"/>
    </row>
    <row r="76" spans="1:18" x14ac:dyDescent="0.25">
      <c r="D76" s="27"/>
      <c r="E76" s="23"/>
      <c r="F76" s="23"/>
      <c r="G76" s="244"/>
      <c r="H76" s="244"/>
      <c r="I76" s="281"/>
      <c r="K76" s="36"/>
      <c r="L76" s="50"/>
    </row>
    <row r="77" spans="1:18" x14ac:dyDescent="0.25">
      <c r="D77" s="27"/>
      <c r="E77" s="23"/>
      <c r="F77" s="23"/>
      <c r="G77" s="244"/>
      <c r="H77" s="244"/>
      <c r="I77" s="281"/>
      <c r="K77" s="36"/>
      <c r="L77" s="50"/>
    </row>
    <row r="78" spans="1:18" x14ac:dyDescent="0.25">
      <c r="A78" s="17"/>
      <c r="B78" s="93"/>
      <c r="C78" s="88"/>
      <c r="D78" s="27"/>
      <c r="E78" s="23"/>
      <c r="F78" s="23"/>
      <c r="G78" s="244"/>
      <c r="H78" s="244"/>
      <c r="I78" s="281"/>
      <c r="K78" s="36"/>
      <c r="L78" s="50"/>
    </row>
    <row r="79" spans="1:18" x14ac:dyDescent="0.25">
      <c r="A79" s="17"/>
      <c r="B79" s="93"/>
      <c r="C79" s="88"/>
      <c r="D79" s="27"/>
      <c r="E79" s="23"/>
      <c r="F79" s="23"/>
      <c r="G79" s="244"/>
      <c r="H79" s="244"/>
      <c r="I79" s="281"/>
      <c r="K79" s="36"/>
      <c r="L79" s="50"/>
    </row>
    <row r="80" spans="1:18" x14ac:dyDescent="0.25">
      <c r="A80" s="17"/>
      <c r="B80" s="93"/>
      <c r="C80" s="88"/>
      <c r="D80" s="27"/>
      <c r="E80" s="23"/>
      <c r="F80" s="23"/>
      <c r="G80" s="244"/>
      <c r="H80" s="244"/>
      <c r="I80" s="281"/>
      <c r="K80" s="36"/>
      <c r="L80" s="50"/>
    </row>
    <row r="81" spans="1:12" x14ac:dyDescent="0.25">
      <c r="D81" s="27"/>
      <c r="E81" s="23"/>
      <c r="F81" s="23"/>
      <c r="G81" s="244"/>
      <c r="H81" s="244"/>
      <c r="I81" s="281"/>
      <c r="K81" s="36"/>
      <c r="L81" s="50"/>
    </row>
    <row r="82" spans="1:12" x14ac:dyDescent="0.25">
      <c r="D82" s="27"/>
      <c r="E82" s="23"/>
      <c r="F82" s="23"/>
      <c r="G82" s="244"/>
      <c r="H82" s="244"/>
      <c r="I82" s="281"/>
      <c r="K82" s="36"/>
      <c r="L82" s="50"/>
    </row>
    <row r="83" spans="1:12" x14ac:dyDescent="0.25">
      <c r="A83" s="17"/>
      <c r="B83" s="93"/>
      <c r="C83" s="88"/>
      <c r="D83" s="27"/>
      <c r="E83" s="23"/>
      <c r="F83" s="23"/>
      <c r="G83" s="244"/>
      <c r="H83" s="244"/>
      <c r="I83" s="281"/>
      <c r="K83" s="36"/>
      <c r="L83" s="50"/>
    </row>
    <row r="84" spans="1:12" x14ac:dyDescent="0.25">
      <c r="A84" s="17"/>
      <c r="B84" s="93"/>
      <c r="C84" s="88"/>
      <c r="D84" s="27"/>
      <c r="E84" s="23"/>
      <c r="F84" s="23"/>
      <c r="G84" s="244"/>
      <c r="H84" s="244"/>
      <c r="I84" s="281"/>
      <c r="K84" s="36"/>
      <c r="L84" s="50"/>
    </row>
    <row r="85" spans="1:12" x14ac:dyDescent="0.25">
      <c r="A85" s="17"/>
      <c r="B85" s="93"/>
      <c r="C85" s="88"/>
      <c r="D85" s="27"/>
      <c r="E85" s="23"/>
      <c r="F85" s="23"/>
      <c r="G85" s="244"/>
      <c r="H85" s="244"/>
      <c r="I85" s="281"/>
      <c r="K85" s="36"/>
      <c r="L85" s="50"/>
    </row>
    <row r="86" spans="1:12" x14ac:dyDescent="0.25">
      <c r="D86" s="28"/>
    </row>
    <row r="87" spans="1:12" x14ac:dyDescent="0.25">
      <c r="D87" s="28"/>
    </row>
    <row r="88" spans="1:12" x14ac:dyDescent="0.25">
      <c r="A88" s="17"/>
      <c r="B88" s="93"/>
      <c r="C88" s="88"/>
      <c r="D88" s="28"/>
    </row>
    <row r="89" spans="1:12" x14ac:dyDescent="0.25">
      <c r="A89" s="17"/>
      <c r="B89" s="93"/>
      <c r="C89" s="88"/>
      <c r="D89" s="28"/>
    </row>
    <row r="90" spans="1:12" x14ac:dyDescent="0.25">
      <c r="A90" s="17"/>
      <c r="B90" s="93"/>
      <c r="C90" s="88"/>
      <c r="D90" s="28"/>
    </row>
    <row r="91" spans="1:12" x14ac:dyDescent="0.25">
      <c r="D91" s="28"/>
    </row>
    <row r="92" spans="1:12" x14ac:dyDescent="0.25">
      <c r="D92" s="28"/>
    </row>
    <row r="93" spans="1:12" x14ac:dyDescent="0.25">
      <c r="D93" s="28"/>
    </row>
    <row r="94" spans="1:12" x14ac:dyDescent="0.25">
      <c r="D94" s="28"/>
    </row>
    <row r="95" spans="1:12" x14ac:dyDescent="0.25">
      <c r="A95" s="17"/>
      <c r="B95" s="93"/>
      <c r="C95" s="88"/>
      <c r="D95" s="28"/>
    </row>
    <row r="96" spans="1:12" x14ac:dyDescent="0.25">
      <c r="A96" s="17"/>
      <c r="B96" s="93"/>
      <c r="C96" s="88"/>
      <c r="D96" s="28"/>
    </row>
    <row r="97" spans="1:4" x14ac:dyDescent="0.25">
      <c r="D97" s="28"/>
    </row>
    <row r="98" spans="1:4" x14ac:dyDescent="0.25">
      <c r="D98" s="28"/>
    </row>
    <row r="99" spans="1:4" x14ac:dyDescent="0.25">
      <c r="D99" s="28"/>
    </row>
    <row r="100" spans="1:4" x14ac:dyDescent="0.25">
      <c r="D100" s="28"/>
    </row>
    <row r="101" spans="1:4" x14ac:dyDescent="0.25">
      <c r="A101" s="17"/>
      <c r="B101" s="93"/>
      <c r="C101" s="88"/>
      <c r="D101" s="28"/>
    </row>
    <row r="102" spans="1:4" x14ac:dyDescent="0.25">
      <c r="A102" s="17"/>
      <c r="B102" s="93"/>
      <c r="C102" s="88"/>
      <c r="D102" s="28"/>
    </row>
    <row r="103" spans="1:4" x14ac:dyDescent="0.25">
      <c r="D103" s="28"/>
    </row>
    <row r="104" spans="1:4" x14ac:dyDescent="0.25">
      <c r="D104" s="28"/>
    </row>
    <row r="105" spans="1:4" x14ac:dyDescent="0.25">
      <c r="D105" s="28"/>
    </row>
    <row r="106" spans="1:4" x14ac:dyDescent="0.25">
      <c r="D106" s="28"/>
    </row>
    <row r="107" spans="1:4" x14ac:dyDescent="0.25">
      <c r="A107" s="17"/>
      <c r="B107" s="93"/>
      <c r="C107" s="88"/>
      <c r="D107" s="28"/>
    </row>
    <row r="108" spans="1:4" x14ac:dyDescent="0.25">
      <c r="A108" s="17"/>
      <c r="B108" s="93"/>
      <c r="C108" s="88"/>
      <c r="D108" s="28"/>
    </row>
    <row r="109" spans="1:4" x14ac:dyDescent="0.25">
      <c r="A109" s="17"/>
      <c r="B109" s="93"/>
      <c r="C109" s="88"/>
      <c r="D109" s="28"/>
    </row>
    <row r="110" spans="1:4" x14ac:dyDescent="0.25">
      <c r="A110" s="17"/>
      <c r="B110" s="93"/>
      <c r="C110" s="88"/>
      <c r="D110" s="28"/>
    </row>
    <row r="111" spans="1:4" x14ac:dyDescent="0.25">
      <c r="D111" s="28"/>
    </row>
    <row r="112" spans="1:4" x14ac:dyDescent="0.25">
      <c r="D112" s="28"/>
    </row>
    <row r="113" spans="1:4" x14ac:dyDescent="0.25">
      <c r="D113" s="28"/>
    </row>
    <row r="114" spans="1:4" x14ac:dyDescent="0.25">
      <c r="A114" s="17"/>
      <c r="B114" s="93"/>
      <c r="C114" s="88"/>
      <c r="D114" s="28"/>
    </row>
    <row r="115" spans="1:4" x14ac:dyDescent="0.25">
      <c r="A115" s="17"/>
      <c r="B115" s="93"/>
      <c r="C115" s="88"/>
      <c r="D115" s="28"/>
    </row>
    <row r="116" spans="1:4" x14ac:dyDescent="0.25">
      <c r="A116" s="17"/>
      <c r="B116" s="93"/>
      <c r="C116" s="88"/>
      <c r="D116" s="28"/>
    </row>
    <row r="117" spans="1:4" x14ac:dyDescent="0.25">
      <c r="A117" s="17"/>
      <c r="B117" s="93"/>
      <c r="C117" s="88"/>
      <c r="D117" s="28"/>
    </row>
    <row r="118" spans="1:4" x14ac:dyDescent="0.25">
      <c r="A118" s="17"/>
      <c r="B118" s="93"/>
      <c r="C118" s="88"/>
      <c r="D118" s="28"/>
    </row>
    <row r="119" spans="1:4" x14ac:dyDescent="0.25">
      <c r="A119" s="17"/>
      <c r="B119" s="93"/>
      <c r="C119" s="88"/>
      <c r="D119" s="28"/>
    </row>
    <row r="120" spans="1:4" x14ac:dyDescent="0.25">
      <c r="A120" s="17"/>
      <c r="B120" s="93"/>
      <c r="C120" s="88"/>
      <c r="D120" s="28"/>
    </row>
    <row r="121" spans="1:4" x14ac:dyDescent="0.25">
      <c r="A121" s="17"/>
      <c r="B121" s="93"/>
      <c r="C121" s="88"/>
      <c r="D121" s="28"/>
    </row>
    <row r="122" spans="1:4" x14ac:dyDescent="0.25">
      <c r="A122" s="17"/>
      <c r="B122" s="93"/>
      <c r="C122" s="88"/>
      <c r="D122" s="28"/>
    </row>
    <row r="123" spans="1:4" x14ac:dyDescent="0.25">
      <c r="A123" s="17"/>
      <c r="B123" s="93"/>
      <c r="C123" s="88"/>
      <c r="D123" s="28"/>
    </row>
    <row r="124" spans="1:4" x14ac:dyDescent="0.25">
      <c r="A124" s="17"/>
      <c r="B124" s="93"/>
      <c r="C124" s="88"/>
      <c r="D124" s="28"/>
    </row>
    <row r="125" spans="1:4" x14ac:dyDescent="0.25">
      <c r="A125" s="17"/>
      <c r="B125" s="93"/>
      <c r="C125" s="88"/>
      <c r="D125" s="28"/>
    </row>
    <row r="126" spans="1:4" x14ac:dyDescent="0.25">
      <c r="A126" s="17"/>
      <c r="B126" s="93"/>
      <c r="C126" s="88"/>
      <c r="D126" s="28"/>
    </row>
    <row r="127" spans="1:4" x14ac:dyDescent="0.25">
      <c r="A127" s="17"/>
      <c r="B127" s="93"/>
      <c r="C127" s="88"/>
      <c r="D127" s="28"/>
    </row>
    <row r="128" spans="1:4" x14ac:dyDescent="0.25">
      <c r="A128" s="17"/>
      <c r="B128" s="93"/>
      <c r="C128" s="88"/>
      <c r="D128" s="28"/>
    </row>
    <row r="129" spans="1:4" x14ac:dyDescent="0.25">
      <c r="A129" s="17"/>
      <c r="B129" s="93"/>
      <c r="C129" s="88"/>
      <c r="D129" s="28"/>
    </row>
    <row r="130" spans="1:4" x14ac:dyDescent="0.25">
      <c r="A130" s="17"/>
      <c r="B130" s="93"/>
      <c r="C130" s="88"/>
      <c r="D130" s="28"/>
    </row>
    <row r="131" spans="1:4" x14ac:dyDescent="0.25">
      <c r="A131" s="17"/>
      <c r="B131" s="93"/>
      <c r="C131" s="88"/>
      <c r="D131" s="28"/>
    </row>
    <row r="132" spans="1:4" x14ac:dyDescent="0.25">
      <c r="A132" s="17"/>
      <c r="B132" s="93"/>
      <c r="C132" s="88"/>
      <c r="D132" s="28"/>
    </row>
    <row r="133" spans="1:4" x14ac:dyDescent="0.25">
      <c r="A133" s="17"/>
      <c r="B133" s="93"/>
      <c r="C133" s="88"/>
      <c r="D133" s="28"/>
    </row>
    <row r="134" spans="1:4" x14ac:dyDescent="0.25">
      <c r="A134" s="17"/>
      <c r="B134" s="93"/>
      <c r="C134" s="88"/>
      <c r="D134" s="28"/>
    </row>
    <row r="135" spans="1:4" x14ac:dyDescent="0.25">
      <c r="A135" s="17"/>
      <c r="B135" s="93"/>
      <c r="C135" s="88"/>
      <c r="D135" s="28"/>
    </row>
    <row r="136" spans="1:4" x14ac:dyDescent="0.25">
      <c r="A136" s="17"/>
      <c r="B136" s="93"/>
      <c r="C136" s="88"/>
      <c r="D136" s="28"/>
    </row>
    <row r="137" spans="1:4" x14ac:dyDescent="0.25">
      <c r="A137" s="17"/>
      <c r="B137" s="93"/>
      <c r="C137" s="88"/>
      <c r="D137" s="28"/>
    </row>
    <row r="138" spans="1:4" x14ac:dyDescent="0.25">
      <c r="A138" s="17"/>
      <c r="B138" s="93"/>
      <c r="C138" s="88"/>
      <c r="D138" s="28"/>
    </row>
    <row r="139" spans="1:4" x14ac:dyDescent="0.25">
      <c r="A139" s="17"/>
      <c r="B139" s="93"/>
      <c r="C139" s="88"/>
      <c r="D139" s="28"/>
    </row>
    <row r="140" spans="1:4" x14ac:dyDescent="0.25">
      <c r="A140" s="17"/>
      <c r="B140" s="93"/>
      <c r="C140" s="88"/>
      <c r="D140" s="28"/>
    </row>
    <row r="141" spans="1:4" x14ac:dyDescent="0.25">
      <c r="A141" s="17"/>
      <c r="B141" s="93"/>
      <c r="C141" s="88"/>
      <c r="D141" s="28"/>
    </row>
    <row r="142" spans="1:4" x14ac:dyDescent="0.25">
      <c r="A142" s="17"/>
      <c r="B142" s="93"/>
      <c r="C142" s="88"/>
      <c r="D142" s="28"/>
    </row>
    <row r="143" spans="1:4" x14ac:dyDescent="0.25">
      <c r="A143" s="17"/>
      <c r="B143" s="93"/>
      <c r="C143" s="88"/>
      <c r="D143" s="28"/>
    </row>
    <row r="144" spans="1:4" x14ac:dyDescent="0.25">
      <c r="A144" s="17"/>
      <c r="B144" s="93"/>
      <c r="C144" s="88"/>
      <c r="D144" s="28"/>
    </row>
    <row r="145" spans="1:4" x14ac:dyDescent="0.25">
      <c r="A145" s="17"/>
      <c r="B145" s="93"/>
      <c r="C145" s="88"/>
      <c r="D145" s="28"/>
    </row>
    <row r="146" spans="1:4" x14ac:dyDescent="0.25">
      <c r="A146" s="17"/>
      <c r="B146" s="93"/>
      <c r="C146" s="88"/>
      <c r="D146" s="28"/>
    </row>
    <row r="147" spans="1:4" x14ac:dyDescent="0.25">
      <c r="A147" s="17"/>
      <c r="B147" s="93"/>
      <c r="C147" s="88"/>
      <c r="D147" s="28"/>
    </row>
    <row r="148" spans="1:4" x14ac:dyDescent="0.25">
      <c r="A148" s="17"/>
      <c r="B148" s="93"/>
      <c r="C148" s="88"/>
      <c r="D148" s="28"/>
    </row>
    <row r="149" spans="1:4" x14ac:dyDescent="0.25">
      <c r="A149" s="17"/>
      <c r="B149" s="93"/>
      <c r="C149" s="88"/>
      <c r="D149" s="28"/>
    </row>
    <row r="150" spans="1:4" x14ac:dyDescent="0.25">
      <c r="A150" s="17"/>
      <c r="B150" s="93"/>
      <c r="C150" s="88"/>
      <c r="D150" s="28"/>
    </row>
    <row r="151" spans="1:4" x14ac:dyDescent="0.25">
      <c r="A151" s="17"/>
      <c r="B151" s="93"/>
      <c r="C151" s="88"/>
      <c r="D151" s="28"/>
    </row>
    <row r="152" spans="1:4" x14ac:dyDescent="0.25">
      <c r="A152" s="17"/>
      <c r="B152" s="93"/>
      <c r="C152" s="88"/>
      <c r="D152" s="28"/>
    </row>
    <row r="153" spans="1:4" x14ac:dyDescent="0.25">
      <c r="A153" s="17"/>
      <c r="B153" s="93"/>
      <c r="C153" s="88"/>
      <c r="D153" s="28"/>
    </row>
    <row r="154" spans="1:4" x14ac:dyDescent="0.25">
      <c r="A154" s="17"/>
      <c r="B154" s="93"/>
      <c r="C154" s="88"/>
      <c r="D154" s="28"/>
    </row>
    <row r="155" spans="1:4" x14ac:dyDescent="0.25">
      <c r="A155" s="17"/>
      <c r="B155" s="93"/>
      <c r="C155" s="88"/>
      <c r="D155" s="28"/>
    </row>
    <row r="156" spans="1:4" x14ac:dyDescent="0.25">
      <c r="A156" s="17"/>
      <c r="B156" s="93"/>
      <c r="C156" s="88"/>
      <c r="D156" s="28"/>
    </row>
    <row r="157" spans="1:4" x14ac:dyDescent="0.25">
      <c r="A157" s="17"/>
      <c r="B157" s="93"/>
      <c r="C157" s="88"/>
      <c r="D157" s="28"/>
    </row>
    <row r="158" spans="1:4" x14ac:dyDescent="0.25">
      <c r="A158" s="17"/>
      <c r="B158" s="93"/>
      <c r="C158" s="88"/>
      <c r="D158" s="28"/>
    </row>
    <row r="159" spans="1:4" x14ac:dyDescent="0.25">
      <c r="A159" s="17"/>
      <c r="B159" s="93"/>
      <c r="C159" s="88"/>
      <c r="D159" s="28"/>
    </row>
    <row r="160" spans="1:4" x14ac:dyDescent="0.25">
      <c r="A160" s="17"/>
      <c r="B160" s="93"/>
      <c r="C160" s="88"/>
      <c r="D160" s="28"/>
    </row>
    <row r="161" spans="1:4" x14ac:dyDescent="0.25">
      <c r="A161" s="17"/>
      <c r="B161" s="93"/>
      <c r="C161" s="88"/>
      <c r="D161" s="28"/>
    </row>
    <row r="162" spans="1:4" x14ac:dyDescent="0.25">
      <c r="A162" s="17"/>
      <c r="B162" s="93"/>
      <c r="C162" s="88"/>
      <c r="D162" s="28"/>
    </row>
    <row r="163" spans="1:4" x14ac:dyDescent="0.25">
      <c r="A163" s="17"/>
      <c r="B163" s="93"/>
      <c r="C163" s="88"/>
      <c r="D163" s="28"/>
    </row>
    <row r="164" spans="1:4" x14ac:dyDescent="0.25">
      <c r="A164" s="17"/>
      <c r="B164" s="93"/>
      <c r="C164" s="88"/>
      <c r="D164" s="28"/>
    </row>
    <row r="165" spans="1:4" x14ac:dyDescent="0.25">
      <c r="A165" s="17"/>
      <c r="B165" s="93"/>
      <c r="C165" s="88"/>
      <c r="D165" s="28"/>
    </row>
    <row r="166" spans="1:4" x14ac:dyDescent="0.25">
      <c r="A166" s="17"/>
      <c r="B166" s="93"/>
      <c r="C166" s="88"/>
      <c r="D166" s="28"/>
    </row>
    <row r="167" spans="1:4" x14ac:dyDescent="0.25">
      <c r="A167" s="17"/>
      <c r="B167" s="93"/>
      <c r="C167" s="88"/>
      <c r="D167" s="28"/>
    </row>
    <row r="168" spans="1:4" x14ac:dyDescent="0.25">
      <c r="A168" s="17"/>
      <c r="B168" s="93"/>
      <c r="C168" s="88"/>
      <c r="D168" s="28"/>
    </row>
    <row r="169" spans="1:4" x14ac:dyDescent="0.25">
      <c r="A169" s="17"/>
      <c r="B169" s="93"/>
      <c r="C169" s="88"/>
      <c r="D169" s="28"/>
    </row>
    <row r="170" spans="1:4" x14ac:dyDescent="0.25">
      <c r="A170" s="17"/>
      <c r="B170" s="93"/>
      <c r="C170" s="88"/>
      <c r="D170" s="28"/>
    </row>
    <row r="171" spans="1:4" x14ac:dyDescent="0.25">
      <c r="A171" s="17"/>
      <c r="B171" s="93"/>
      <c r="C171" s="88"/>
      <c r="D171" s="28"/>
    </row>
    <row r="172" spans="1:4" x14ac:dyDescent="0.25">
      <c r="A172" s="17"/>
      <c r="B172" s="93"/>
      <c r="C172" s="88"/>
      <c r="D172" s="28"/>
    </row>
    <row r="173" spans="1:4" x14ac:dyDescent="0.25">
      <c r="A173" s="17"/>
      <c r="B173" s="93"/>
      <c r="C173" s="88"/>
      <c r="D173" s="28"/>
    </row>
    <row r="174" spans="1:4" x14ac:dyDescent="0.25">
      <c r="A174" s="17"/>
      <c r="B174" s="93"/>
      <c r="C174" s="88"/>
      <c r="D174" s="28"/>
    </row>
    <row r="175" spans="1:4" x14ac:dyDescent="0.25">
      <c r="A175" s="17"/>
      <c r="B175" s="93"/>
      <c r="C175" s="88"/>
      <c r="D175" s="28"/>
    </row>
    <row r="176" spans="1:4" x14ac:dyDescent="0.25">
      <c r="A176" s="17"/>
      <c r="B176" s="93"/>
      <c r="C176" s="88"/>
      <c r="D176" s="28"/>
    </row>
    <row r="177" spans="1:4" x14ac:dyDescent="0.25">
      <c r="A177" s="17"/>
      <c r="B177" s="93"/>
      <c r="C177" s="88"/>
      <c r="D177" s="28"/>
    </row>
    <row r="178" spans="1:4" x14ac:dyDescent="0.25">
      <c r="A178" s="17"/>
      <c r="B178" s="93"/>
      <c r="C178" s="88"/>
      <c r="D178" s="28"/>
    </row>
    <row r="179" spans="1:4" x14ac:dyDescent="0.25">
      <c r="A179" s="17"/>
      <c r="B179" s="93"/>
      <c r="C179" s="88"/>
      <c r="D179" s="28"/>
    </row>
    <row r="180" spans="1:4" x14ac:dyDescent="0.25">
      <c r="A180" s="17"/>
      <c r="B180" s="93"/>
      <c r="C180" s="88"/>
      <c r="D180" s="28"/>
    </row>
    <row r="181" spans="1:4" x14ac:dyDescent="0.25">
      <c r="A181" s="17"/>
      <c r="B181" s="93"/>
      <c r="C181" s="88"/>
      <c r="D181" s="28"/>
    </row>
    <row r="182" spans="1:4" x14ac:dyDescent="0.25">
      <c r="A182" s="17"/>
      <c r="B182" s="93"/>
      <c r="C182" s="88"/>
      <c r="D182" s="28"/>
    </row>
    <row r="183" spans="1:4" x14ac:dyDescent="0.25">
      <c r="A183" s="17"/>
      <c r="B183" s="93"/>
      <c r="C183" s="88"/>
      <c r="D183" s="28"/>
    </row>
    <row r="184" spans="1:4" x14ac:dyDescent="0.25">
      <c r="A184" s="17"/>
      <c r="B184" s="93"/>
      <c r="C184" s="88"/>
      <c r="D184" s="28"/>
    </row>
    <row r="185" spans="1:4" x14ac:dyDescent="0.25">
      <c r="A185" s="17"/>
      <c r="B185" s="93"/>
      <c r="C185" s="88"/>
      <c r="D185" s="28"/>
    </row>
    <row r="186" spans="1:4" x14ac:dyDescent="0.25">
      <c r="A186" s="17"/>
      <c r="B186" s="93"/>
      <c r="C186" s="88"/>
      <c r="D186" s="28"/>
    </row>
    <row r="187" spans="1:4" x14ac:dyDescent="0.25">
      <c r="A187" s="17"/>
      <c r="B187" s="93"/>
      <c r="C187" s="88"/>
      <c r="D187" s="28"/>
    </row>
    <row r="188" spans="1:4" x14ac:dyDescent="0.25">
      <c r="A188" s="17"/>
      <c r="B188" s="93"/>
      <c r="C188" s="88"/>
      <c r="D188" s="28"/>
    </row>
    <row r="189" spans="1:4" x14ac:dyDescent="0.25">
      <c r="A189" s="17"/>
      <c r="B189" s="93"/>
      <c r="C189" s="88"/>
      <c r="D189" s="28"/>
    </row>
    <row r="190" spans="1:4" x14ac:dyDescent="0.25">
      <c r="A190" s="17"/>
      <c r="B190" s="93"/>
      <c r="C190" s="88"/>
      <c r="D190" s="28"/>
    </row>
    <row r="191" spans="1:4" x14ac:dyDescent="0.25">
      <c r="A191" s="17"/>
      <c r="B191" s="93"/>
      <c r="C191" s="88"/>
      <c r="D191" s="28"/>
    </row>
    <row r="192" spans="1:4" x14ac:dyDescent="0.25">
      <c r="A192" s="17"/>
      <c r="B192" s="93"/>
      <c r="C192" s="88"/>
      <c r="D192" s="28"/>
    </row>
    <row r="193" spans="1:4" x14ac:dyDescent="0.25">
      <c r="A193" s="17"/>
      <c r="B193" s="93"/>
      <c r="C193" s="88"/>
      <c r="D193" s="28"/>
    </row>
    <row r="194" spans="1:4" x14ac:dyDescent="0.25">
      <c r="A194" s="17"/>
      <c r="B194" s="93"/>
      <c r="C194" s="88"/>
      <c r="D194" s="28"/>
    </row>
    <row r="195" spans="1:4" x14ac:dyDescent="0.25">
      <c r="A195" s="17"/>
      <c r="B195" s="93"/>
      <c r="C195" s="88"/>
      <c r="D195" s="28"/>
    </row>
    <row r="196" spans="1:4" x14ac:dyDescent="0.25">
      <c r="A196" s="17"/>
      <c r="B196" s="93"/>
      <c r="C196" s="88"/>
      <c r="D196" s="28"/>
    </row>
    <row r="197" spans="1:4" x14ac:dyDescent="0.25">
      <c r="A197" s="17"/>
      <c r="B197" s="93"/>
      <c r="C197" s="88"/>
      <c r="D197" s="28"/>
    </row>
    <row r="198" spans="1:4" x14ac:dyDescent="0.25">
      <c r="A198" s="17"/>
      <c r="B198" s="93"/>
      <c r="C198" s="88"/>
      <c r="D198" s="28"/>
    </row>
    <row r="199" spans="1:4" x14ac:dyDescent="0.25">
      <c r="A199" s="17"/>
      <c r="B199" s="93"/>
      <c r="C199" s="88"/>
      <c r="D199" s="28"/>
    </row>
    <row r="200" spans="1:4" x14ac:dyDescent="0.25">
      <c r="A200" s="17"/>
      <c r="B200" s="93"/>
      <c r="C200" s="88"/>
      <c r="D200" s="28"/>
    </row>
    <row r="201" spans="1:4" x14ac:dyDescent="0.25">
      <c r="A201" s="17"/>
      <c r="B201" s="93"/>
      <c r="C201" s="88"/>
      <c r="D201" s="28"/>
    </row>
    <row r="202" spans="1:4" x14ac:dyDescent="0.25">
      <c r="A202" s="17"/>
      <c r="B202" s="93"/>
      <c r="C202" s="88"/>
      <c r="D202" s="28"/>
    </row>
    <row r="203" spans="1:4" x14ac:dyDescent="0.25">
      <c r="A203" s="17"/>
      <c r="B203" s="93"/>
      <c r="C203" s="88"/>
      <c r="D203" s="28"/>
    </row>
    <row r="204" spans="1:4" x14ac:dyDescent="0.25">
      <c r="A204" s="17"/>
      <c r="B204" s="93"/>
      <c r="C204" s="88"/>
      <c r="D204" s="28"/>
    </row>
    <row r="205" spans="1:4" x14ac:dyDescent="0.25">
      <c r="A205" s="17"/>
      <c r="B205" s="93"/>
      <c r="C205" s="88"/>
      <c r="D205" s="28"/>
    </row>
    <row r="206" spans="1:4" x14ac:dyDescent="0.25">
      <c r="A206" s="17"/>
      <c r="B206" s="93"/>
      <c r="C206" s="88"/>
      <c r="D206" s="28"/>
    </row>
    <row r="207" spans="1:4" x14ac:dyDescent="0.25">
      <c r="A207" s="17"/>
      <c r="B207" s="93"/>
      <c r="C207" s="88"/>
      <c r="D207" s="28"/>
    </row>
    <row r="208" spans="1:4" x14ac:dyDescent="0.25">
      <c r="A208" s="17"/>
      <c r="B208" s="93"/>
      <c r="C208" s="88"/>
      <c r="D208" s="28"/>
    </row>
    <row r="209" spans="1:4" x14ac:dyDescent="0.25">
      <c r="A209" s="17"/>
      <c r="B209" s="93"/>
      <c r="C209" s="88"/>
      <c r="D209" s="28"/>
    </row>
    <row r="210" spans="1:4" x14ac:dyDescent="0.25">
      <c r="A210" s="17"/>
      <c r="B210" s="93"/>
      <c r="C210" s="88"/>
      <c r="D210" s="28"/>
    </row>
    <row r="211" spans="1:4" x14ac:dyDescent="0.25">
      <c r="A211" s="17"/>
      <c r="B211" s="93"/>
      <c r="C211" s="88"/>
      <c r="D211" s="28"/>
    </row>
    <row r="212" spans="1:4" x14ac:dyDescent="0.25">
      <c r="A212" s="17"/>
      <c r="B212" s="93"/>
      <c r="C212" s="88"/>
      <c r="D212" s="28"/>
    </row>
    <row r="213" spans="1:4" x14ac:dyDescent="0.25">
      <c r="A213" s="17"/>
      <c r="B213" s="93"/>
      <c r="C213" s="88"/>
      <c r="D213" s="28"/>
    </row>
    <row r="214" spans="1:4" x14ac:dyDescent="0.25">
      <c r="A214" s="17"/>
      <c r="B214" s="93"/>
      <c r="C214" s="88"/>
      <c r="D214" s="28"/>
    </row>
    <row r="215" spans="1:4" x14ac:dyDescent="0.25">
      <c r="A215" s="17"/>
      <c r="B215" s="93"/>
      <c r="C215" s="88"/>
      <c r="D215" s="28"/>
    </row>
    <row r="216" spans="1:4" x14ac:dyDescent="0.25">
      <c r="A216" s="17"/>
      <c r="B216" s="93"/>
      <c r="C216" s="88"/>
      <c r="D216" s="28"/>
    </row>
    <row r="217" spans="1:4" x14ac:dyDescent="0.25">
      <c r="A217" s="17"/>
      <c r="B217" s="93"/>
      <c r="C217" s="88"/>
      <c r="D217" s="28"/>
    </row>
    <row r="218" spans="1:4" x14ac:dyDescent="0.25">
      <c r="A218" s="17"/>
      <c r="B218" s="93"/>
      <c r="C218" s="88"/>
      <c r="D218" s="28"/>
    </row>
    <row r="219" spans="1:4" x14ac:dyDescent="0.25">
      <c r="A219" s="17"/>
      <c r="B219" s="93"/>
      <c r="C219" s="88"/>
      <c r="D219" s="28"/>
    </row>
    <row r="220" spans="1:4" x14ac:dyDescent="0.25">
      <c r="A220" s="17"/>
      <c r="B220" s="93"/>
      <c r="C220" s="88"/>
      <c r="D220" s="28"/>
    </row>
    <row r="221" spans="1:4" x14ac:dyDescent="0.25">
      <c r="A221" s="17"/>
      <c r="B221" s="93"/>
      <c r="C221" s="88"/>
      <c r="D221" s="28"/>
    </row>
    <row r="222" spans="1:4" x14ac:dyDescent="0.25">
      <c r="A222" s="17"/>
      <c r="B222" s="93"/>
      <c r="C222" s="88"/>
      <c r="D222" s="28"/>
    </row>
    <row r="223" spans="1:4" x14ac:dyDescent="0.25">
      <c r="A223" s="17"/>
      <c r="B223" s="93"/>
      <c r="C223" s="88"/>
      <c r="D223" s="28"/>
    </row>
    <row r="224" spans="1:4" x14ac:dyDescent="0.25">
      <c r="A224" s="17"/>
      <c r="B224" s="93"/>
      <c r="C224" s="88"/>
      <c r="D224" s="28"/>
    </row>
    <row r="225" spans="1:4" x14ac:dyDescent="0.25">
      <c r="A225" s="17"/>
      <c r="B225" s="93"/>
      <c r="C225" s="88"/>
      <c r="D225" s="28"/>
    </row>
    <row r="226" spans="1:4" x14ac:dyDescent="0.25">
      <c r="D226" s="28"/>
    </row>
    <row r="227" spans="1:4" x14ac:dyDescent="0.25">
      <c r="D227" s="28"/>
    </row>
    <row r="228" spans="1:4" x14ac:dyDescent="0.25">
      <c r="D228" s="28"/>
    </row>
    <row r="229" spans="1:4" x14ac:dyDescent="0.25">
      <c r="D229" s="28"/>
    </row>
    <row r="230" spans="1:4" x14ac:dyDescent="0.25">
      <c r="D230" s="28"/>
    </row>
    <row r="231" spans="1:4" x14ac:dyDescent="0.25">
      <c r="D231" s="28"/>
    </row>
    <row r="232" spans="1:4" x14ac:dyDescent="0.25">
      <c r="D232" s="28"/>
    </row>
    <row r="233" spans="1:4" x14ac:dyDescent="0.25">
      <c r="D233" s="28"/>
    </row>
    <row r="234" spans="1:4" x14ac:dyDescent="0.25">
      <c r="D234" s="28"/>
    </row>
    <row r="235" spans="1:4" x14ac:dyDescent="0.25">
      <c r="D235" s="28"/>
    </row>
    <row r="236" spans="1:4" x14ac:dyDescent="0.25">
      <c r="D236" s="28"/>
    </row>
    <row r="237" spans="1:4" x14ac:dyDescent="0.25">
      <c r="D237" s="28"/>
    </row>
    <row r="238" spans="1:4" x14ac:dyDescent="0.25">
      <c r="D238" s="28"/>
    </row>
    <row r="239" spans="1:4" x14ac:dyDescent="0.25">
      <c r="D239" s="28"/>
    </row>
    <row r="240" spans="1:4" x14ac:dyDescent="0.25">
      <c r="D240" s="28"/>
    </row>
    <row r="241" spans="4:4" x14ac:dyDescent="0.25">
      <c r="D241" s="28"/>
    </row>
    <row r="242" spans="4:4" x14ac:dyDescent="0.25">
      <c r="D242" s="28"/>
    </row>
    <row r="243" spans="4:4" x14ac:dyDescent="0.25">
      <c r="D243" s="28"/>
    </row>
    <row r="244" spans="4:4" x14ac:dyDescent="0.25">
      <c r="D244" s="28"/>
    </row>
    <row r="245" spans="4:4" x14ac:dyDescent="0.25">
      <c r="D245" s="28"/>
    </row>
    <row r="246" spans="4:4" x14ac:dyDescent="0.25">
      <c r="D246" s="28"/>
    </row>
    <row r="247" spans="4:4" x14ac:dyDescent="0.25">
      <c r="D247" s="28"/>
    </row>
    <row r="248" spans="4:4" x14ac:dyDescent="0.25">
      <c r="D248" s="28"/>
    </row>
    <row r="249" spans="4:4" x14ac:dyDescent="0.25">
      <c r="D249" s="28"/>
    </row>
    <row r="250" spans="4:4" x14ac:dyDescent="0.25">
      <c r="D250" s="28"/>
    </row>
    <row r="251" spans="4:4" x14ac:dyDescent="0.25">
      <c r="D251" s="28"/>
    </row>
    <row r="252" spans="4:4" x14ac:dyDescent="0.25">
      <c r="D252" s="28"/>
    </row>
    <row r="253" spans="4:4" x14ac:dyDescent="0.25">
      <c r="D253" s="28"/>
    </row>
    <row r="254" spans="4:4" x14ac:dyDescent="0.25">
      <c r="D254" s="28"/>
    </row>
    <row r="255" spans="4:4" x14ac:dyDescent="0.25">
      <c r="D255" s="28"/>
    </row>
    <row r="256" spans="4:4" x14ac:dyDescent="0.25">
      <c r="D256" s="28"/>
    </row>
    <row r="257" spans="4:4" x14ac:dyDescent="0.25">
      <c r="D257" s="28"/>
    </row>
    <row r="258" spans="4:4" x14ac:dyDescent="0.25">
      <c r="D258" s="28"/>
    </row>
    <row r="259" spans="4:4" x14ac:dyDescent="0.25">
      <c r="D259" s="28"/>
    </row>
    <row r="260" spans="4:4" x14ac:dyDescent="0.25">
      <c r="D260" s="28"/>
    </row>
    <row r="261" spans="4:4" x14ac:dyDescent="0.25">
      <c r="D261" s="28"/>
    </row>
    <row r="262" spans="4:4" x14ac:dyDescent="0.25">
      <c r="D262" s="28"/>
    </row>
    <row r="263" spans="4:4" x14ac:dyDescent="0.25">
      <c r="D263" s="28"/>
    </row>
    <row r="264" spans="4:4" x14ac:dyDescent="0.25">
      <c r="D264" s="28"/>
    </row>
    <row r="265" spans="4:4" x14ac:dyDescent="0.25">
      <c r="D265" s="28"/>
    </row>
    <row r="266" spans="4:4" x14ac:dyDescent="0.25">
      <c r="D266" s="28"/>
    </row>
    <row r="267" spans="4:4" x14ac:dyDescent="0.25">
      <c r="D267" s="28"/>
    </row>
    <row r="268" spans="4:4" x14ac:dyDescent="0.25">
      <c r="D268" s="28"/>
    </row>
    <row r="269" spans="4:4" x14ac:dyDescent="0.25">
      <c r="D269" s="28"/>
    </row>
    <row r="270" spans="4:4" x14ac:dyDescent="0.25">
      <c r="D270" s="28"/>
    </row>
    <row r="271" spans="4:4" x14ac:dyDescent="0.25">
      <c r="D271" s="28"/>
    </row>
    <row r="272" spans="4:4" x14ac:dyDescent="0.25">
      <c r="D272" s="28"/>
    </row>
    <row r="273" spans="4:4" x14ac:dyDescent="0.25">
      <c r="D273" s="28"/>
    </row>
    <row r="274" spans="4:4" x14ac:dyDescent="0.25">
      <c r="D274" s="28"/>
    </row>
    <row r="275" spans="4:4" x14ac:dyDescent="0.25">
      <c r="D275" s="28"/>
    </row>
    <row r="276" spans="4:4" x14ac:dyDescent="0.25">
      <c r="D276" s="28"/>
    </row>
    <row r="277" spans="4:4" x14ac:dyDescent="0.25">
      <c r="D277" s="28"/>
    </row>
    <row r="278" spans="4:4" x14ac:dyDescent="0.25">
      <c r="D278" s="28"/>
    </row>
    <row r="279" spans="4:4" x14ac:dyDescent="0.25">
      <c r="D279" s="28"/>
    </row>
    <row r="280" spans="4:4" x14ac:dyDescent="0.25">
      <c r="D280" s="28"/>
    </row>
    <row r="281" spans="4:4" x14ac:dyDescent="0.25">
      <c r="D281" s="28"/>
    </row>
    <row r="282" spans="4:4" x14ac:dyDescent="0.25">
      <c r="D282" s="28"/>
    </row>
    <row r="283" spans="4:4" x14ac:dyDescent="0.25">
      <c r="D283" s="28"/>
    </row>
    <row r="284" spans="4:4" x14ac:dyDescent="0.25">
      <c r="D284" s="28"/>
    </row>
    <row r="285" spans="4:4" x14ac:dyDescent="0.25">
      <c r="D285" s="28"/>
    </row>
    <row r="286" spans="4:4" x14ac:dyDescent="0.25">
      <c r="D286" s="28"/>
    </row>
    <row r="287" spans="4:4" x14ac:dyDescent="0.25">
      <c r="D287" s="28"/>
    </row>
    <row r="288" spans="4:4" x14ac:dyDescent="0.25">
      <c r="D288" s="28"/>
    </row>
    <row r="289" spans="4:4" x14ac:dyDescent="0.25">
      <c r="D289" s="28"/>
    </row>
    <row r="290" spans="4:4" x14ac:dyDescent="0.25">
      <c r="D290" s="28"/>
    </row>
    <row r="291" spans="4:4" x14ac:dyDescent="0.25">
      <c r="D291" s="28"/>
    </row>
    <row r="292" spans="4:4" x14ac:dyDescent="0.25">
      <c r="D292" s="28"/>
    </row>
    <row r="293" spans="4:4" x14ac:dyDescent="0.25">
      <c r="D293" s="28"/>
    </row>
    <row r="294" spans="4:4" x14ac:dyDescent="0.25">
      <c r="D294" s="28"/>
    </row>
    <row r="295" spans="4:4" x14ac:dyDescent="0.25">
      <c r="D295" s="28"/>
    </row>
    <row r="296" spans="4:4" x14ac:dyDescent="0.25">
      <c r="D296" s="28"/>
    </row>
    <row r="297" spans="4:4" x14ac:dyDescent="0.25">
      <c r="D297" s="28"/>
    </row>
    <row r="298" spans="4:4" x14ac:dyDescent="0.25">
      <c r="D298" s="28"/>
    </row>
    <row r="299" spans="4:4" x14ac:dyDescent="0.25">
      <c r="D299" s="28"/>
    </row>
    <row r="300" spans="4:4" x14ac:dyDescent="0.25">
      <c r="D300" s="28"/>
    </row>
    <row r="301" spans="4:4" x14ac:dyDescent="0.25">
      <c r="D301" s="28"/>
    </row>
    <row r="302" spans="4:4" x14ac:dyDescent="0.25">
      <c r="D302" s="28"/>
    </row>
    <row r="303" spans="4:4" x14ac:dyDescent="0.25">
      <c r="D303" s="28"/>
    </row>
    <row r="304" spans="4:4" x14ac:dyDescent="0.25">
      <c r="D304" s="28"/>
    </row>
    <row r="305" spans="4:4" x14ac:dyDescent="0.25">
      <c r="D305" s="28"/>
    </row>
    <row r="306" spans="4:4" x14ac:dyDescent="0.25">
      <c r="D306" s="28"/>
    </row>
    <row r="307" spans="4:4" x14ac:dyDescent="0.25">
      <c r="D307" s="28"/>
    </row>
    <row r="308" spans="4:4" x14ac:dyDescent="0.25">
      <c r="D308" s="28"/>
    </row>
    <row r="309" spans="4:4" x14ac:dyDescent="0.25">
      <c r="D309" s="28"/>
    </row>
    <row r="310" spans="4:4" x14ac:dyDescent="0.25">
      <c r="D310" s="28"/>
    </row>
    <row r="311" spans="4:4" x14ac:dyDescent="0.25">
      <c r="D311" s="28"/>
    </row>
    <row r="312" spans="4:4" x14ac:dyDescent="0.25">
      <c r="D312" s="28"/>
    </row>
    <row r="313" spans="4:4" x14ac:dyDescent="0.25">
      <c r="D313" s="28"/>
    </row>
    <row r="314" spans="4:4" x14ac:dyDescent="0.25">
      <c r="D314" s="28"/>
    </row>
    <row r="315" spans="4:4" x14ac:dyDescent="0.25">
      <c r="D315" s="28"/>
    </row>
    <row r="316" spans="4:4" x14ac:dyDescent="0.25">
      <c r="D316" s="28"/>
    </row>
    <row r="317" spans="4:4" x14ac:dyDescent="0.25">
      <c r="D317" s="28"/>
    </row>
    <row r="318" spans="4:4" x14ac:dyDescent="0.25">
      <c r="D318" s="28"/>
    </row>
    <row r="319" spans="4:4" x14ac:dyDescent="0.25">
      <c r="D319" s="28"/>
    </row>
    <row r="320" spans="4:4" x14ac:dyDescent="0.25">
      <c r="D320" s="28"/>
    </row>
    <row r="321" spans="4:4" x14ac:dyDescent="0.25">
      <c r="D321" s="28"/>
    </row>
    <row r="322" spans="4:4" x14ac:dyDescent="0.25">
      <c r="D322" s="28"/>
    </row>
    <row r="323" spans="4:4" x14ac:dyDescent="0.25">
      <c r="D323" s="28"/>
    </row>
    <row r="324" spans="4:4" x14ac:dyDescent="0.25">
      <c r="D324" s="28"/>
    </row>
    <row r="325" spans="4:4" x14ac:dyDescent="0.25">
      <c r="D325" s="28"/>
    </row>
    <row r="326" spans="4:4" x14ac:dyDescent="0.25">
      <c r="D326" s="28"/>
    </row>
    <row r="327" spans="4:4" x14ac:dyDescent="0.25">
      <c r="D327" s="28"/>
    </row>
    <row r="328" spans="4:4" x14ac:dyDescent="0.25">
      <c r="D328" s="28"/>
    </row>
    <row r="329" spans="4:4" x14ac:dyDescent="0.25">
      <c r="D329" s="28"/>
    </row>
    <row r="330" spans="4:4" x14ac:dyDescent="0.25">
      <c r="D330" s="28"/>
    </row>
    <row r="331" spans="4:4" x14ac:dyDescent="0.25">
      <c r="D331" s="28"/>
    </row>
    <row r="332" spans="4:4" x14ac:dyDescent="0.25">
      <c r="D332" s="28"/>
    </row>
    <row r="333" spans="4:4" x14ac:dyDescent="0.25">
      <c r="D333" s="28"/>
    </row>
    <row r="334" spans="4:4" x14ac:dyDescent="0.25">
      <c r="D334" s="28"/>
    </row>
    <row r="335" spans="4:4" x14ac:dyDescent="0.25">
      <c r="D335" s="28"/>
    </row>
    <row r="336" spans="4:4" x14ac:dyDescent="0.25">
      <c r="D336" s="28"/>
    </row>
    <row r="337" spans="4:4" x14ac:dyDescent="0.25">
      <c r="D337" s="28"/>
    </row>
    <row r="338" spans="4:4" x14ac:dyDescent="0.25">
      <c r="D338" s="28"/>
    </row>
    <row r="339" spans="4:4" x14ac:dyDescent="0.25">
      <c r="D339" s="28"/>
    </row>
    <row r="340" spans="4:4" x14ac:dyDescent="0.25">
      <c r="D340" s="28"/>
    </row>
    <row r="341" spans="4:4" x14ac:dyDescent="0.25">
      <c r="D341" s="28"/>
    </row>
    <row r="342" spans="4:4" x14ac:dyDescent="0.25">
      <c r="D342" s="28"/>
    </row>
    <row r="343" spans="4:4" x14ac:dyDescent="0.25">
      <c r="D343" s="28"/>
    </row>
    <row r="344" spans="4:4" x14ac:dyDescent="0.25">
      <c r="D344" s="28"/>
    </row>
    <row r="345" spans="4:4" x14ac:dyDescent="0.25">
      <c r="D345" s="28"/>
    </row>
    <row r="346" spans="4:4" x14ac:dyDescent="0.25">
      <c r="D346" s="28"/>
    </row>
    <row r="347" spans="4:4" x14ac:dyDescent="0.25">
      <c r="D347" s="28"/>
    </row>
    <row r="348" spans="4:4" x14ac:dyDescent="0.25">
      <c r="D348" s="28"/>
    </row>
    <row r="349" spans="4:4" x14ac:dyDescent="0.25">
      <c r="D349" s="28"/>
    </row>
    <row r="350" spans="4:4" x14ac:dyDescent="0.25">
      <c r="D350" s="28"/>
    </row>
    <row r="351" spans="4:4" x14ac:dyDescent="0.25">
      <c r="D351" s="28"/>
    </row>
    <row r="352" spans="4:4" x14ac:dyDescent="0.25">
      <c r="D352" s="28"/>
    </row>
    <row r="353" spans="4:4" x14ac:dyDescent="0.25">
      <c r="D353" s="28"/>
    </row>
    <row r="354" spans="4:4" x14ac:dyDescent="0.25">
      <c r="D354" s="28"/>
    </row>
    <row r="355" spans="4:4" x14ac:dyDescent="0.25">
      <c r="D355" s="28"/>
    </row>
    <row r="356" spans="4:4" x14ac:dyDescent="0.25">
      <c r="D356" s="28"/>
    </row>
    <row r="357" spans="4:4" x14ac:dyDescent="0.25">
      <c r="D357" s="28"/>
    </row>
    <row r="358" spans="4:4" x14ac:dyDescent="0.25">
      <c r="D358" s="28"/>
    </row>
    <row r="359" spans="4:4" x14ac:dyDescent="0.25">
      <c r="D359" s="28"/>
    </row>
    <row r="360" spans="4:4" x14ac:dyDescent="0.25">
      <c r="D360" s="28"/>
    </row>
    <row r="361" spans="4:4" x14ac:dyDescent="0.25">
      <c r="D361" s="28"/>
    </row>
    <row r="362" spans="4:4" x14ac:dyDescent="0.25">
      <c r="D362" s="28"/>
    </row>
    <row r="363" spans="4:4" x14ac:dyDescent="0.25">
      <c r="D363" s="28"/>
    </row>
    <row r="364" spans="4:4" x14ac:dyDescent="0.25">
      <c r="D364" s="28"/>
    </row>
    <row r="365" spans="4:4" x14ac:dyDescent="0.25">
      <c r="D365" s="28"/>
    </row>
    <row r="366" spans="4:4" x14ac:dyDescent="0.25">
      <c r="D366" s="28"/>
    </row>
    <row r="367" spans="4:4" x14ac:dyDescent="0.25">
      <c r="D367" s="28"/>
    </row>
    <row r="368" spans="4:4" x14ac:dyDescent="0.25">
      <c r="D368" s="28"/>
    </row>
    <row r="369" spans="4:4" x14ac:dyDescent="0.25">
      <c r="D369" s="28"/>
    </row>
    <row r="370" spans="4:4" x14ac:dyDescent="0.25">
      <c r="D370" s="28"/>
    </row>
    <row r="371" spans="4:4" x14ac:dyDescent="0.25">
      <c r="D371" s="28"/>
    </row>
    <row r="372" spans="4:4" x14ac:dyDescent="0.25">
      <c r="D372" s="28"/>
    </row>
    <row r="373" spans="4:4" x14ac:dyDescent="0.25">
      <c r="D373" s="28"/>
    </row>
    <row r="374" spans="4:4" x14ac:dyDescent="0.25">
      <c r="D374" s="28"/>
    </row>
    <row r="375" spans="4:4" x14ac:dyDescent="0.25">
      <c r="D375" s="28"/>
    </row>
    <row r="376" spans="4:4" x14ac:dyDescent="0.25">
      <c r="D376" s="28"/>
    </row>
    <row r="377" spans="4:4" x14ac:dyDescent="0.25">
      <c r="D377" s="28"/>
    </row>
    <row r="378" spans="4:4" x14ac:dyDescent="0.25">
      <c r="D378" s="28"/>
    </row>
    <row r="379" spans="4:4" x14ac:dyDescent="0.25">
      <c r="D379" s="28"/>
    </row>
    <row r="380" spans="4:4" x14ac:dyDescent="0.25">
      <c r="D380" s="28"/>
    </row>
    <row r="381" spans="4:4" x14ac:dyDescent="0.25">
      <c r="D381" s="28"/>
    </row>
    <row r="382" spans="4:4" x14ac:dyDescent="0.25">
      <c r="D382" s="28"/>
    </row>
    <row r="383" spans="4:4" x14ac:dyDescent="0.25">
      <c r="D383" s="28"/>
    </row>
    <row r="384" spans="4:4" x14ac:dyDescent="0.25">
      <c r="D384" s="28"/>
    </row>
    <row r="385" spans="4:4" x14ac:dyDescent="0.25">
      <c r="D385" s="28"/>
    </row>
    <row r="386" spans="4:4" x14ac:dyDescent="0.25">
      <c r="D386" s="28"/>
    </row>
    <row r="387" spans="4:4" x14ac:dyDescent="0.25">
      <c r="D387" s="28"/>
    </row>
    <row r="388" spans="4:4" x14ac:dyDescent="0.25">
      <c r="D388" s="28"/>
    </row>
    <row r="389" spans="4:4" x14ac:dyDescent="0.25">
      <c r="D389" s="28"/>
    </row>
    <row r="390" spans="4:4" x14ac:dyDescent="0.25">
      <c r="D390" s="28"/>
    </row>
    <row r="391" spans="4:4" x14ac:dyDescent="0.25">
      <c r="D391" s="28"/>
    </row>
    <row r="392" spans="4:4" x14ac:dyDescent="0.25">
      <c r="D392" s="28"/>
    </row>
    <row r="393" spans="4:4" x14ac:dyDescent="0.25">
      <c r="D393" s="28"/>
    </row>
    <row r="394" spans="4:4" x14ac:dyDescent="0.25">
      <c r="D394" s="28"/>
    </row>
    <row r="395" spans="4:4" x14ac:dyDescent="0.25">
      <c r="D395" s="28"/>
    </row>
    <row r="396" spans="4:4" x14ac:dyDescent="0.25">
      <c r="D396" s="28"/>
    </row>
    <row r="397" spans="4:4" x14ac:dyDescent="0.25">
      <c r="D397" s="28"/>
    </row>
    <row r="398" spans="4:4" x14ac:dyDescent="0.25">
      <c r="D398" s="28"/>
    </row>
    <row r="399" spans="4:4" x14ac:dyDescent="0.25">
      <c r="D399" s="28"/>
    </row>
    <row r="400" spans="4:4" x14ac:dyDescent="0.25">
      <c r="D400" s="28"/>
    </row>
    <row r="401" spans="4:4" x14ac:dyDescent="0.25">
      <c r="D401" s="28"/>
    </row>
    <row r="402" spans="4:4" x14ac:dyDescent="0.25">
      <c r="D402" s="28"/>
    </row>
    <row r="403" spans="4:4" x14ac:dyDescent="0.25">
      <c r="D403" s="28"/>
    </row>
    <row r="404" spans="4:4" x14ac:dyDescent="0.25">
      <c r="D404" s="28"/>
    </row>
    <row r="405" spans="4:4" x14ac:dyDescent="0.25">
      <c r="D405" s="28"/>
    </row>
    <row r="406" spans="4:4" x14ac:dyDescent="0.25">
      <c r="D406" s="28"/>
    </row>
    <row r="407" spans="4:4" x14ac:dyDescent="0.25">
      <c r="D407" s="28"/>
    </row>
    <row r="408" spans="4:4" x14ac:dyDescent="0.25">
      <c r="D408" s="28"/>
    </row>
    <row r="409" spans="4:4" x14ac:dyDescent="0.25">
      <c r="D409" s="28"/>
    </row>
    <row r="410" spans="4:4" x14ac:dyDescent="0.25">
      <c r="D410" s="28"/>
    </row>
    <row r="411" spans="4:4" x14ac:dyDescent="0.25">
      <c r="D411" s="28"/>
    </row>
    <row r="412" spans="4:4" x14ac:dyDescent="0.25">
      <c r="D412" s="28"/>
    </row>
    <row r="413" spans="4:4" x14ac:dyDescent="0.25">
      <c r="D413" s="28"/>
    </row>
    <row r="414" spans="4:4" x14ac:dyDescent="0.25">
      <c r="D414" s="28"/>
    </row>
    <row r="415" spans="4:4" x14ac:dyDescent="0.25">
      <c r="D415" s="28"/>
    </row>
    <row r="416" spans="4:4" x14ac:dyDescent="0.25">
      <c r="D416" s="28"/>
    </row>
    <row r="417" spans="4:4" x14ac:dyDescent="0.25">
      <c r="D417" s="28"/>
    </row>
    <row r="418" spans="4:4" x14ac:dyDescent="0.25">
      <c r="D418" s="28"/>
    </row>
    <row r="419" spans="4:4" x14ac:dyDescent="0.25">
      <c r="D419" s="28"/>
    </row>
    <row r="420" spans="4:4" x14ac:dyDescent="0.25">
      <c r="D420" s="28"/>
    </row>
    <row r="421" spans="4:4" x14ac:dyDescent="0.25">
      <c r="D421" s="28"/>
    </row>
    <row r="422" spans="4:4" x14ac:dyDescent="0.25">
      <c r="D422" s="28"/>
    </row>
    <row r="423" spans="4:4" x14ac:dyDescent="0.25">
      <c r="D423" s="28"/>
    </row>
    <row r="424" spans="4:4" x14ac:dyDescent="0.25">
      <c r="D424" s="28"/>
    </row>
    <row r="425" spans="4:4" x14ac:dyDescent="0.25">
      <c r="D425" s="28"/>
    </row>
    <row r="426" spans="4:4" x14ac:dyDescent="0.25">
      <c r="D426" s="28"/>
    </row>
    <row r="427" spans="4:4" x14ac:dyDescent="0.25">
      <c r="D427" s="28"/>
    </row>
    <row r="428" spans="4:4" x14ac:dyDescent="0.25">
      <c r="D428" s="28"/>
    </row>
    <row r="429" spans="4:4" x14ac:dyDescent="0.25">
      <c r="D429" s="28"/>
    </row>
    <row r="430" spans="4:4" x14ac:dyDescent="0.25">
      <c r="D430" s="28"/>
    </row>
    <row r="431" spans="4:4" x14ac:dyDescent="0.25">
      <c r="D431" s="28"/>
    </row>
    <row r="432" spans="4:4" x14ac:dyDescent="0.25">
      <c r="D432" s="28"/>
    </row>
    <row r="433" spans="4:4" x14ac:dyDescent="0.25">
      <c r="D433" s="28"/>
    </row>
    <row r="434" spans="4:4" x14ac:dyDescent="0.25">
      <c r="D434" s="28"/>
    </row>
    <row r="435" spans="4:4" x14ac:dyDescent="0.25">
      <c r="D435" s="28"/>
    </row>
    <row r="436" spans="4:4" x14ac:dyDescent="0.25">
      <c r="D436" s="28"/>
    </row>
    <row r="437" spans="4:4" x14ac:dyDescent="0.25">
      <c r="D437" s="28"/>
    </row>
    <row r="438" spans="4:4" x14ac:dyDescent="0.25">
      <c r="D438" s="28"/>
    </row>
    <row r="439" spans="4:4" x14ac:dyDescent="0.25">
      <c r="D439" s="28"/>
    </row>
    <row r="440" spans="4:4" x14ac:dyDescent="0.25">
      <c r="D440" s="28"/>
    </row>
    <row r="441" spans="4:4" x14ac:dyDescent="0.25">
      <c r="D441" s="28"/>
    </row>
    <row r="442" spans="4:4" x14ac:dyDescent="0.25">
      <c r="D442" s="28"/>
    </row>
    <row r="443" spans="4:4" x14ac:dyDescent="0.25">
      <c r="D443" s="28"/>
    </row>
    <row r="444" spans="4:4" x14ac:dyDescent="0.25">
      <c r="D444" s="28"/>
    </row>
    <row r="445" spans="4:4" x14ac:dyDescent="0.25">
      <c r="D445" s="28"/>
    </row>
    <row r="446" spans="4:4" x14ac:dyDescent="0.25">
      <c r="D446" s="28"/>
    </row>
    <row r="447" spans="4:4" x14ac:dyDescent="0.25">
      <c r="D447" s="28"/>
    </row>
    <row r="448" spans="4:4" x14ac:dyDescent="0.25">
      <c r="D448" s="28"/>
    </row>
    <row r="449" spans="4:4" x14ac:dyDescent="0.25">
      <c r="D449" s="28"/>
    </row>
    <row r="450" spans="4:4" x14ac:dyDescent="0.25">
      <c r="D450" s="28"/>
    </row>
    <row r="451" spans="4:4" x14ac:dyDescent="0.25">
      <c r="D451" s="28"/>
    </row>
    <row r="452" spans="4:4" x14ac:dyDescent="0.25">
      <c r="D452" s="28"/>
    </row>
    <row r="453" spans="4:4" x14ac:dyDescent="0.25">
      <c r="D453" s="28"/>
    </row>
    <row r="454" spans="4:4" x14ac:dyDescent="0.25">
      <c r="D454" s="28"/>
    </row>
    <row r="455" spans="4:4" x14ac:dyDescent="0.25">
      <c r="D455" s="28"/>
    </row>
    <row r="456" spans="4:4" x14ac:dyDescent="0.25">
      <c r="D456" s="28"/>
    </row>
    <row r="457" spans="4:4" x14ac:dyDescent="0.25">
      <c r="D457" s="28"/>
    </row>
    <row r="458" spans="4:4" x14ac:dyDescent="0.25">
      <c r="D458" s="28"/>
    </row>
    <row r="459" spans="4:4" x14ac:dyDescent="0.25">
      <c r="D459" s="28"/>
    </row>
    <row r="460" spans="4:4" x14ac:dyDescent="0.25">
      <c r="D460" s="28"/>
    </row>
    <row r="461" spans="4:4" x14ac:dyDescent="0.25">
      <c r="D461" s="28"/>
    </row>
    <row r="462" spans="4:4" x14ac:dyDescent="0.25">
      <c r="D462" s="28"/>
    </row>
    <row r="463" spans="4:4" x14ac:dyDescent="0.25">
      <c r="D463" s="28"/>
    </row>
    <row r="464" spans="4:4" x14ac:dyDescent="0.25">
      <c r="D464" s="28"/>
    </row>
    <row r="465" spans="4:4" x14ac:dyDescent="0.25">
      <c r="D465" s="28"/>
    </row>
    <row r="466" spans="4:4" x14ac:dyDescent="0.25">
      <c r="D466" s="28"/>
    </row>
    <row r="467" spans="4:4" x14ac:dyDescent="0.25">
      <c r="D467" s="28"/>
    </row>
    <row r="468" spans="4:4" x14ac:dyDescent="0.25">
      <c r="D468" s="28"/>
    </row>
    <row r="469" spans="4:4" x14ac:dyDescent="0.25">
      <c r="D469" s="28"/>
    </row>
    <row r="470" spans="4:4" x14ac:dyDescent="0.25">
      <c r="D470" s="28"/>
    </row>
    <row r="471" spans="4:4" x14ac:dyDescent="0.25">
      <c r="D471" s="28"/>
    </row>
    <row r="472" spans="4:4" x14ac:dyDescent="0.25">
      <c r="D472" s="28"/>
    </row>
    <row r="473" spans="4:4" x14ac:dyDescent="0.25">
      <c r="D473" s="28"/>
    </row>
    <row r="474" spans="4:4" x14ac:dyDescent="0.25">
      <c r="D474" s="28"/>
    </row>
    <row r="475" spans="4:4" x14ac:dyDescent="0.25">
      <c r="D475" s="28"/>
    </row>
    <row r="476" spans="4:4" x14ac:dyDescent="0.25">
      <c r="D476" s="28"/>
    </row>
    <row r="477" spans="4:4" x14ac:dyDescent="0.25">
      <c r="D477" s="28"/>
    </row>
    <row r="478" spans="4:4" x14ac:dyDescent="0.25">
      <c r="D478" s="28"/>
    </row>
    <row r="479" spans="4:4" x14ac:dyDescent="0.25">
      <c r="D479" s="28"/>
    </row>
    <row r="480" spans="4:4" x14ac:dyDescent="0.25">
      <c r="D480" s="28"/>
    </row>
    <row r="481" spans="4:4" x14ac:dyDescent="0.25">
      <c r="D481" s="28"/>
    </row>
    <row r="482" spans="4:4" x14ac:dyDescent="0.25">
      <c r="D482" s="28"/>
    </row>
    <row r="483" spans="4:4" x14ac:dyDescent="0.25">
      <c r="D483" s="28"/>
    </row>
    <row r="484" spans="4:4" x14ac:dyDescent="0.25">
      <c r="D484" s="28"/>
    </row>
    <row r="485" spans="4:4" x14ac:dyDescent="0.25">
      <c r="D485" s="28"/>
    </row>
    <row r="486" spans="4:4" x14ac:dyDescent="0.25">
      <c r="D486" s="28"/>
    </row>
    <row r="487" spans="4:4" x14ac:dyDescent="0.25">
      <c r="D487" s="28"/>
    </row>
    <row r="488" spans="4:4" x14ac:dyDescent="0.25">
      <c r="D488" s="28"/>
    </row>
    <row r="489" spans="4:4" x14ac:dyDescent="0.25">
      <c r="D489" s="28"/>
    </row>
    <row r="490" spans="4:4" x14ac:dyDescent="0.25">
      <c r="D490" s="28"/>
    </row>
    <row r="491" spans="4:4" x14ac:dyDescent="0.25">
      <c r="D491" s="28"/>
    </row>
    <row r="492" spans="4:4" x14ac:dyDescent="0.25">
      <c r="D492" s="28"/>
    </row>
    <row r="493" spans="4:4" x14ac:dyDescent="0.25">
      <c r="D493" s="28"/>
    </row>
    <row r="494" spans="4:4" x14ac:dyDescent="0.25">
      <c r="D494" s="28"/>
    </row>
    <row r="495" spans="4:4" x14ac:dyDescent="0.25">
      <c r="D495" s="28"/>
    </row>
    <row r="496" spans="4:4" x14ac:dyDescent="0.25">
      <c r="D496" s="28"/>
    </row>
    <row r="497" spans="4:4" x14ac:dyDescent="0.25">
      <c r="D497" s="28"/>
    </row>
    <row r="498" spans="4:4" x14ac:dyDescent="0.25">
      <c r="D498" s="28"/>
    </row>
    <row r="499" spans="4:4" x14ac:dyDescent="0.25">
      <c r="D499" s="28"/>
    </row>
    <row r="500" spans="4:4" x14ac:dyDescent="0.25">
      <c r="D500" s="28"/>
    </row>
    <row r="501" spans="4:4" x14ac:dyDescent="0.25">
      <c r="D501" s="28"/>
    </row>
    <row r="502" spans="4:4" x14ac:dyDescent="0.25">
      <c r="D502" s="28"/>
    </row>
    <row r="503" spans="4:4" x14ac:dyDescent="0.25">
      <c r="D503" s="28"/>
    </row>
    <row r="504" spans="4:4" x14ac:dyDescent="0.25">
      <c r="D504" s="28"/>
    </row>
    <row r="505" spans="4:4" x14ac:dyDescent="0.25">
      <c r="D505" s="28"/>
    </row>
    <row r="506" spans="4:4" x14ac:dyDescent="0.25">
      <c r="D506" s="28"/>
    </row>
    <row r="507" spans="4:4" x14ac:dyDescent="0.25">
      <c r="D507" s="28"/>
    </row>
    <row r="508" spans="4:4" x14ac:dyDescent="0.25">
      <c r="D508" s="28"/>
    </row>
    <row r="509" spans="4:4" x14ac:dyDescent="0.25">
      <c r="D509" s="28"/>
    </row>
    <row r="510" spans="4:4" x14ac:dyDescent="0.25">
      <c r="D510" s="28"/>
    </row>
    <row r="511" spans="4:4" x14ac:dyDescent="0.25">
      <c r="D511" s="28"/>
    </row>
    <row r="512" spans="4:4" x14ac:dyDescent="0.25">
      <c r="D512" s="28"/>
    </row>
    <row r="513" spans="4:4" x14ac:dyDescent="0.25">
      <c r="D513" s="28"/>
    </row>
    <row r="514" spans="4:4" x14ac:dyDescent="0.25">
      <c r="D514" s="28"/>
    </row>
    <row r="515" spans="4:4" x14ac:dyDescent="0.25">
      <c r="D515" s="28"/>
    </row>
    <row r="516" spans="4:4" x14ac:dyDescent="0.25">
      <c r="D516" s="28"/>
    </row>
    <row r="517" spans="4:4" x14ac:dyDescent="0.25">
      <c r="D517" s="28"/>
    </row>
    <row r="518" spans="4:4" x14ac:dyDescent="0.25">
      <c r="D518" s="28"/>
    </row>
    <row r="519" spans="4:4" x14ac:dyDescent="0.25">
      <c r="D519" s="28"/>
    </row>
    <row r="520" spans="4:4" x14ac:dyDescent="0.25">
      <c r="D520" s="28"/>
    </row>
    <row r="521" spans="4:4" x14ac:dyDescent="0.25">
      <c r="D521" s="28"/>
    </row>
    <row r="522" spans="4:4" x14ac:dyDescent="0.25">
      <c r="D522" s="28"/>
    </row>
    <row r="523" spans="4:4" x14ac:dyDescent="0.25">
      <c r="D523" s="28"/>
    </row>
    <row r="524" spans="4:4" x14ac:dyDescent="0.25">
      <c r="D524" s="28"/>
    </row>
    <row r="525" spans="4:4" x14ac:dyDescent="0.25">
      <c r="D525" s="28"/>
    </row>
    <row r="526" spans="4:4" x14ac:dyDescent="0.25">
      <c r="D526" s="28"/>
    </row>
    <row r="527" spans="4:4" x14ac:dyDescent="0.25">
      <c r="D527" s="28"/>
    </row>
  </sheetData>
  <sheetProtection formatCells="0" formatColumns="0" formatRows="0"/>
  <pageMargins left="0.7" right="0.7" top="0.75" bottom="0.75" header="0.3" footer="0.3"/>
  <pageSetup scale="6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97"/>
  <sheetViews>
    <sheetView workbookViewId="0">
      <pane xSplit="4" ySplit="2" topLeftCell="E3" activePane="bottomRight" state="frozen"/>
      <selection pane="topRight" activeCell="E1" sqref="E1"/>
      <selection pane="bottomLeft" activeCell="A3" sqref="A3"/>
      <selection pane="bottomRight" activeCell="A51" sqref="A51"/>
    </sheetView>
  </sheetViews>
  <sheetFormatPr defaultRowHeight="15" x14ac:dyDescent="0.25"/>
  <cols>
    <col min="3" max="3" width="35.7109375" customWidth="1"/>
    <col min="5" max="14" width="15.7109375" customWidth="1"/>
    <col min="15" max="15" width="23.140625" customWidth="1"/>
    <col min="16" max="16" width="23.140625" style="304" customWidth="1"/>
    <col min="17" max="17" width="24.28515625" customWidth="1"/>
    <col min="18" max="19" width="15.7109375" customWidth="1"/>
    <col min="20" max="20" width="19.5703125" customWidth="1"/>
    <col min="21" max="21" width="18.5703125" customWidth="1"/>
    <col min="22" max="22" width="18.85546875" customWidth="1"/>
  </cols>
  <sheetData>
    <row r="1" spans="1:22" ht="30" x14ac:dyDescent="0.25">
      <c r="A1" t="s">
        <v>183</v>
      </c>
      <c r="B1" t="s">
        <v>184</v>
      </c>
      <c r="D1" t="s">
        <v>184</v>
      </c>
      <c r="E1" t="s">
        <v>184</v>
      </c>
      <c r="F1" t="s">
        <v>15</v>
      </c>
      <c r="G1" t="s">
        <v>16</v>
      </c>
      <c r="H1" t="s">
        <v>17</v>
      </c>
      <c r="I1" t="s">
        <v>18</v>
      </c>
      <c r="J1" t="s">
        <v>19</v>
      </c>
      <c r="K1" t="s">
        <v>21</v>
      </c>
      <c r="L1" t="s">
        <v>23</v>
      </c>
      <c r="M1" t="s">
        <v>25</v>
      </c>
      <c r="N1" t="s">
        <v>26</v>
      </c>
      <c r="O1" s="311" t="s">
        <v>27</v>
      </c>
      <c r="P1" s="304" t="s">
        <v>29</v>
      </c>
      <c r="Q1" t="s">
        <v>30</v>
      </c>
      <c r="R1" t="s">
        <v>71</v>
      </c>
      <c r="S1" t="s">
        <v>31</v>
      </c>
      <c r="T1" t="s">
        <v>32</v>
      </c>
      <c r="U1" t="s">
        <v>72</v>
      </c>
      <c r="V1" t="s">
        <v>35</v>
      </c>
    </row>
    <row r="2" spans="1:22" x14ac:dyDescent="0.25">
      <c r="C2" t="s">
        <v>185</v>
      </c>
      <c r="D2" t="s">
        <v>186</v>
      </c>
      <c r="E2" t="s">
        <v>187</v>
      </c>
      <c r="F2">
        <v>53876</v>
      </c>
      <c r="G2">
        <v>53926</v>
      </c>
      <c r="H2">
        <v>53880</v>
      </c>
      <c r="I2">
        <v>53881</v>
      </c>
      <c r="J2">
        <v>53938</v>
      </c>
      <c r="K2">
        <v>53884</v>
      </c>
      <c r="L2">
        <v>53889</v>
      </c>
      <c r="M2">
        <v>53890</v>
      </c>
      <c r="N2">
        <v>53897</v>
      </c>
      <c r="O2">
        <v>53970</v>
      </c>
      <c r="P2" s="304">
        <v>53950</v>
      </c>
      <c r="Q2">
        <v>53901</v>
      </c>
      <c r="R2">
        <v>53902</v>
      </c>
      <c r="S2">
        <v>53923</v>
      </c>
      <c r="T2">
        <v>53908</v>
      </c>
      <c r="U2">
        <v>53913</v>
      </c>
      <c r="V2">
        <v>53915</v>
      </c>
    </row>
    <row r="3" spans="1:22" x14ac:dyDescent="0.25">
      <c r="A3">
        <v>13</v>
      </c>
      <c r="B3">
        <v>13</v>
      </c>
      <c r="C3" t="s">
        <v>188</v>
      </c>
      <c r="D3" t="s">
        <v>128</v>
      </c>
      <c r="E3" t="s">
        <v>98</v>
      </c>
      <c r="F3">
        <v>698994</v>
      </c>
      <c r="G3">
        <v>163952994</v>
      </c>
      <c r="H3">
        <v>0</v>
      </c>
      <c r="I3">
        <v>176928064</v>
      </c>
      <c r="J3">
        <v>0</v>
      </c>
      <c r="K3">
        <v>0</v>
      </c>
      <c r="L3">
        <v>0</v>
      </c>
      <c r="M3">
        <v>0</v>
      </c>
      <c r="N3">
        <v>61139316</v>
      </c>
      <c r="O3">
        <v>22900282</v>
      </c>
      <c r="P3" s="304">
        <v>63156577</v>
      </c>
      <c r="Q3">
        <v>379168000</v>
      </c>
      <c r="R3">
        <v>23198755</v>
      </c>
      <c r="S3">
        <v>33324090</v>
      </c>
      <c r="T3">
        <v>13620806</v>
      </c>
      <c r="U3">
        <v>123548844</v>
      </c>
      <c r="V3">
        <v>0</v>
      </c>
    </row>
    <row r="4" spans="1:22" x14ac:dyDescent="0.25">
      <c r="A4">
        <v>14</v>
      </c>
      <c r="B4">
        <v>14</v>
      </c>
      <c r="C4" t="s">
        <v>189</v>
      </c>
      <c r="D4" t="s">
        <v>129</v>
      </c>
      <c r="E4" t="s">
        <v>99</v>
      </c>
      <c r="F4">
        <v>189828</v>
      </c>
      <c r="G4">
        <v>68153567</v>
      </c>
      <c r="H4">
        <v>0</v>
      </c>
      <c r="I4">
        <v>43578352</v>
      </c>
      <c r="J4">
        <v>0</v>
      </c>
      <c r="K4">
        <v>0</v>
      </c>
      <c r="L4">
        <v>0</v>
      </c>
      <c r="M4">
        <v>0</v>
      </c>
      <c r="N4">
        <v>21493081</v>
      </c>
      <c r="O4">
        <v>3206480</v>
      </c>
      <c r="P4" s="304">
        <v>33712893</v>
      </c>
      <c r="Q4">
        <v>173033000</v>
      </c>
      <c r="R4">
        <v>9370709</v>
      </c>
      <c r="S4">
        <v>17925060</v>
      </c>
      <c r="T4">
        <v>7795561</v>
      </c>
      <c r="U4">
        <v>17456587</v>
      </c>
      <c r="V4">
        <v>0</v>
      </c>
    </row>
    <row r="5" spans="1:22" x14ac:dyDescent="0.25">
      <c r="A5">
        <v>32</v>
      </c>
      <c r="B5">
        <v>32</v>
      </c>
      <c r="C5" t="s">
        <v>73</v>
      </c>
      <c r="D5" t="s">
        <v>73</v>
      </c>
      <c r="E5" t="s">
        <v>100</v>
      </c>
      <c r="F5">
        <v>0</v>
      </c>
      <c r="G5">
        <v>22655217</v>
      </c>
      <c r="H5">
        <v>0</v>
      </c>
      <c r="I5">
        <v>16434226</v>
      </c>
      <c r="J5">
        <v>0</v>
      </c>
      <c r="K5">
        <v>0</v>
      </c>
      <c r="L5">
        <v>0</v>
      </c>
      <c r="M5">
        <v>0</v>
      </c>
      <c r="N5">
        <v>10375605</v>
      </c>
      <c r="O5">
        <v>2797583</v>
      </c>
      <c r="P5" s="304">
        <v>15511821</v>
      </c>
      <c r="Q5">
        <v>52916000</v>
      </c>
      <c r="R5">
        <v>4572691</v>
      </c>
      <c r="S5">
        <v>7523713</v>
      </c>
      <c r="T5">
        <v>3649470</v>
      </c>
      <c r="U5">
        <v>11091619</v>
      </c>
      <c r="V5">
        <v>0</v>
      </c>
    </row>
    <row r="6" spans="1:22" x14ac:dyDescent="0.25">
      <c r="A6">
        <v>33</v>
      </c>
      <c r="B6">
        <v>33</v>
      </c>
      <c r="C6" t="s">
        <v>74</v>
      </c>
      <c r="D6" t="s">
        <v>74</v>
      </c>
      <c r="E6" t="s">
        <v>101</v>
      </c>
      <c r="F6">
        <v>-29351</v>
      </c>
      <c r="G6">
        <v>35261060</v>
      </c>
      <c r="H6">
        <v>0</v>
      </c>
      <c r="I6">
        <v>42779075</v>
      </c>
      <c r="J6">
        <v>0</v>
      </c>
      <c r="K6">
        <v>0</v>
      </c>
      <c r="L6">
        <v>0</v>
      </c>
      <c r="M6">
        <v>0</v>
      </c>
      <c r="N6">
        <v>14690113</v>
      </c>
      <c r="O6">
        <v>3046208</v>
      </c>
      <c r="P6" s="304">
        <v>-12753794</v>
      </c>
      <c r="Q6">
        <v>157686000</v>
      </c>
      <c r="R6">
        <v>5582347</v>
      </c>
      <c r="S6">
        <v>6567926</v>
      </c>
      <c r="T6">
        <v>5558717</v>
      </c>
      <c r="U6">
        <v>5643300</v>
      </c>
      <c r="V6">
        <v>0</v>
      </c>
    </row>
    <row r="7" spans="1:22" x14ac:dyDescent="0.25">
      <c r="A7">
        <v>34</v>
      </c>
      <c r="B7">
        <v>34</v>
      </c>
      <c r="C7" t="s">
        <v>75</v>
      </c>
      <c r="D7" t="s">
        <v>75</v>
      </c>
      <c r="E7" t="s">
        <v>102</v>
      </c>
      <c r="F7">
        <v>698994</v>
      </c>
      <c r="G7">
        <v>394213286</v>
      </c>
      <c r="H7">
        <v>0</v>
      </c>
      <c r="I7">
        <v>130421785</v>
      </c>
      <c r="J7">
        <v>0</v>
      </c>
      <c r="K7">
        <v>0</v>
      </c>
      <c r="L7">
        <v>0</v>
      </c>
      <c r="M7">
        <v>0</v>
      </c>
      <c r="N7">
        <v>37961561</v>
      </c>
      <c r="O7">
        <v>12292185</v>
      </c>
      <c r="P7" s="304">
        <v>133650607</v>
      </c>
      <c r="Q7">
        <v>800521000</v>
      </c>
      <c r="R7">
        <v>6324418</v>
      </c>
      <c r="S7">
        <v>12033722</v>
      </c>
      <c r="T7">
        <v>5543718</v>
      </c>
      <c r="U7">
        <v>88364429</v>
      </c>
      <c r="V7">
        <v>0</v>
      </c>
    </row>
    <row r="8" spans="1:22" x14ac:dyDescent="0.25">
      <c r="A8">
        <v>35</v>
      </c>
      <c r="B8">
        <v>35</v>
      </c>
      <c r="C8" t="s">
        <v>76</v>
      </c>
      <c r="D8" t="s">
        <v>130</v>
      </c>
      <c r="E8" t="s">
        <v>103</v>
      </c>
      <c r="F8">
        <v>0</v>
      </c>
      <c r="G8">
        <v>55083671</v>
      </c>
      <c r="H8">
        <v>0</v>
      </c>
      <c r="I8">
        <v>31557963</v>
      </c>
      <c r="J8">
        <v>0</v>
      </c>
      <c r="K8">
        <v>0</v>
      </c>
      <c r="L8">
        <v>0</v>
      </c>
      <c r="M8">
        <v>0</v>
      </c>
      <c r="N8">
        <v>27550169</v>
      </c>
      <c r="O8">
        <v>8220550</v>
      </c>
      <c r="P8" s="304">
        <v>29998283</v>
      </c>
      <c r="Q8">
        <v>131513000</v>
      </c>
      <c r="R8">
        <v>10554078</v>
      </c>
      <c r="S8">
        <v>19842376</v>
      </c>
      <c r="T8">
        <v>5394572</v>
      </c>
      <c r="U8">
        <v>25985073</v>
      </c>
      <c r="V8">
        <v>0</v>
      </c>
    </row>
    <row r="9" spans="1:22" x14ac:dyDescent="0.25">
      <c r="A9">
        <v>36</v>
      </c>
      <c r="B9">
        <v>36</v>
      </c>
      <c r="C9" t="s">
        <v>77</v>
      </c>
      <c r="D9" t="s">
        <v>131</v>
      </c>
      <c r="E9" t="s">
        <v>104</v>
      </c>
      <c r="F9">
        <v>0</v>
      </c>
      <c r="G9">
        <v>506010513</v>
      </c>
      <c r="H9">
        <v>0</v>
      </c>
      <c r="I9">
        <v>332179319</v>
      </c>
      <c r="J9">
        <v>0</v>
      </c>
      <c r="K9">
        <v>0</v>
      </c>
      <c r="L9">
        <v>0</v>
      </c>
      <c r="M9">
        <v>0</v>
      </c>
      <c r="N9">
        <v>265390383</v>
      </c>
      <c r="O9">
        <v>70717625</v>
      </c>
      <c r="P9" s="304">
        <v>397223918</v>
      </c>
      <c r="Q9">
        <v>1116743000</v>
      </c>
      <c r="R9">
        <v>119189467</v>
      </c>
      <c r="S9">
        <v>174098522</v>
      </c>
      <c r="T9">
        <v>104009930</v>
      </c>
      <c r="U9">
        <v>270375491</v>
      </c>
      <c r="V9">
        <v>0</v>
      </c>
    </row>
    <row r="10" spans="1:22" x14ac:dyDescent="0.25">
      <c r="A10">
        <v>37</v>
      </c>
      <c r="B10">
        <v>37</v>
      </c>
      <c r="C10" t="s">
        <v>78</v>
      </c>
      <c r="D10" t="s">
        <v>78</v>
      </c>
      <c r="E10" t="s">
        <v>105</v>
      </c>
      <c r="F10">
        <v>0</v>
      </c>
      <c r="G10">
        <v>55530000</v>
      </c>
      <c r="H10">
        <v>0</v>
      </c>
      <c r="I10">
        <v>37666804</v>
      </c>
      <c r="J10">
        <v>0</v>
      </c>
      <c r="K10">
        <v>0</v>
      </c>
      <c r="L10">
        <v>0</v>
      </c>
      <c r="M10">
        <v>0</v>
      </c>
      <c r="N10">
        <v>19714382</v>
      </c>
      <c r="O10">
        <v>9303637</v>
      </c>
      <c r="P10" s="304">
        <v>96588952</v>
      </c>
      <c r="Q10">
        <v>367183000</v>
      </c>
      <c r="R10">
        <v>22186222</v>
      </c>
      <c r="S10">
        <v>34426895</v>
      </c>
      <c r="T10">
        <v>4058680</v>
      </c>
      <c r="U10">
        <v>41014511</v>
      </c>
      <c r="V10">
        <v>0</v>
      </c>
    </row>
    <row r="11" spans="1:22" x14ac:dyDescent="0.25">
      <c r="A11">
        <v>38</v>
      </c>
      <c r="B11">
        <v>38</v>
      </c>
      <c r="C11" t="s">
        <v>190</v>
      </c>
      <c r="D11" t="s">
        <v>79</v>
      </c>
      <c r="E11" t="s">
        <v>106</v>
      </c>
      <c r="F11">
        <v>509166</v>
      </c>
      <c r="G11">
        <v>398790598</v>
      </c>
      <c r="H11">
        <v>0</v>
      </c>
      <c r="I11">
        <v>132916716</v>
      </c>
      <c r="J11">
        <v>0</v>
      </c>
      <c r="K11">
        <v>0</v>
      </c>
      <c r="L11">
        <v>0</v>
      </c>
      <c r="M11">
        <v>0</v>
      </c>
      <c r="N11">
        <v>68749743</v>
      </c>
      <c r="O11">
        <v>17848689</v>
      </c>
      <c r="P11" s="304">
        <v>237756073</v>
      </c>
      <c r="Q11">
        <v>871201000</v>
      </c>
      <c r="R11">
        <v>79781708</v>
      </c>
      <c r="S11">
        <v>12658597</v>
      </c>
      <c r="T11">
        <v>14682401</v>
      </c>
      <c r="U11">
        <v>108782765</v>
      </c>
      <c r="V11">
        <v>0</v>
      </c>
    </row>
    <row r="12" spans="1:22" x14ac:dyDescent="0.25">
      <c r="A12">
        <v>39</v>
      </c>
      <c r="B12">
        <v>39</v>
      </c>
      <c r="C12" t="s">
        <v>80</v>
      </c>
      <c r="D12" t="s">
        <v>80</v>
      </c>
      <c r="E12" t="s">
        <v>107</v>
      </c>
      <c r="F12">
        <v>0</v>
      </c>
      <c r="G12">
        <v>1490000</v>
      </c>
      <c r="H12">
        <v>0</v>
      </c>
      <c r="I12">
        <v>3169003</v>
      </c>
      <c r="J12">
        <v>0</v>
      </c>
      <c r="K12">
        <v>0</v>
      </c>
      <c r="L12">
        <v>0</v>
      </c>
      <c r="M12">
        <v>0</v>
      </c>
      <c r="N12">
        <v>3280830</v>
      </c>
      <c r="O12">
        <v>631724</v>
      </c>
      <c r="P12" s="304">
        <v>2420000</v>
      </c>
      <c r="Q12">
        <v>18912000</v>
      </c>
      <c r="R12">
        <v>2281573</v>
      </c>
      <c r="S12">
        <v>5901916</v>
      </c>
      <c r="T12">
        <v>1010750</v>
      </c>
      <c r="U12">
        <v>33760484</v>
      </c>
      <c r="V12">
        <v>0</v>
      </c>
    </row>
    <row r="13" spans="1:22" x14ac:dyDescent="0.25">
      <c r="A13">
        <v>40</v>
      </c>
      <c r="B13">
        <v>40</v>
      </c>
      <c r="C13" t="s">
        <v>81</v>
      </c>
      <c r="D13" t="s">
        <v>81</v>
      </c>
      <c r="E13" t="s">
        <v>108</v>
      </c>
      <c r="F13">
        <v>0</v>
      </c>
      <c r="G13">
        <v>420241993</v>
      </c>
      <c r="H13">
        <v>0</v>
      </c>
      <c r="I13">
        <v>309483446</v>
      </c>
      <c r="J13">
        <v>0</v>
      </c>
      <c r="K13">
        <v>0</v>
      </c>
      <c r="L13">
        <v>0</v>
      </c>
      <c r="M13">
        <v>0</v>
      </c>
      <c r="N13">
        <v>246018309</v>
      </c>
      <c r="O13">
        <v>37209394</v>
      </c>
      <c r="P13" s="304">
        <v>232144556</v>
      </c>
      <c r="Q13">
        <v>112644000</v>
      </c>
      <c r="R13">
        <v>90856483</v>
      </c>
      <c r="S13">
        <v>145251166</v>
      </c>
      <c r="T13">
        <v>63029613</v>
      </c>
      <c r="U13">
        <v>200131483</v>
      </c>
      <c r="V13">
        <v>0</v>
      </c>
    </row>
    <row r="14" spans="1:22" x14ac:dyDescent="0.25">
      <c r="A14">
        <v>41</v>
      </c>
      <c r="B14">
        <v>41</v>
      </c>
      <c r="C14" t="s">
        <v>82</v>
      </c>
      <c r="D14" t="s">
        <v>82</v>
      </c>
      <c r="E14" t="s">
        <v>109</v>
      </c>
      <c r="F14">
        <v>0</v>
      </c>
      <c r="G14">
        <v>1563193</v>
      </c>
      <c r="H14">
        <v>0</v>
      </c>
      <c r="I14">
        <v>1095067</v>
      </c>
      <c r="J14">
        <v>0</v>
      </c>
      <c r="K14">
        <v>0</v>
      </c>
      <c r="L14">
        <v>0</v>
      </c>
      <c r="M14">
        <v>0</v>
      </c>
      <c r="N14">
        <v>698062</v>
      </c>
      <c r="O14">
        <v>287175</v>
      </c>
      <c r="P14" s="304">
        <v>4925372</v>
      </c>
      <c r="Q14">
        <v>14600000</v>
      </c>
      <c r="R14">
        <v>1248564</v>
      </c>
      <c r="S14">
        <v>1202757</v>
      </c>
      <c r="T14">
        <v>210159</v>
      </c>
      <c r="U14">
        <v>2527126</v>
      </c>
      <c r="V14">
        <v>0</v>
      </c>
    </row>
    <row r="15" spans="1:22" x14ac:dyDescent="0.25">
      <c r="A15">
        <v>104</v>
      </c>
      <c r="B15">
        <v>104</v>
      </c>
      <c r="C15" t="s">
        <v>94</v>
      </c>
      <c r="D15" t="s">
        <v>94</v>
      </c>
      <c r="E15" t="s">
        <v>110</v>
      </c>
      <c r="F15">
        <v>0</v>
      </c>
      <c r="G15">
        <v>58170464</v>
      </c>
      <c r="H15">
        <v>0</v>
      </c>
      <c r="I15">
        <v>11146060</v>
      </c>
      <c r="J15">
        <v>0</v>
      </c>
      <c r="K15">
        <v>0</v>
      </c>
      <c r="L15">
        <v>0</v>
      </c>
      <c r="M15">
        <v>0</v>
      </c>
      <c r="N15">
        <v>4045072</v>
      </c>
      <c r="O15">
        <v>1879132</v>
      </c>
      <c r="P15" s="304">
        <v>4063412</v>
      </c>
      <c r="Q15">
        <v>66535000</v>
      </c>
      <c r="R15">
        <v>3386747</v>
      </c>
      <c r="S15">
        <v>706948</v>
      </c>
      <c r="T15">
        <v>1739413</v>
      </c>
      <c r="U15">
        <v>14426283</v>
      </c>
      <c r="V15">
        <v>0</v>
      </c>
    </row>
    <row r="16" spans="1:22" x14ac:dyDescent="0.25">
      <c r="A16">
        <v>107</v>
      </c>
      <c r="B16">
        <v>107</v>
      </c>
      <c r="C16" t="s">
        <v>90</v>
      </c>
      <c r="D16" t="s">
        <v>132</v>
      </c>
      <c r="E16" t="s">
        <v>111</v>
      </c>
      <c r="F16">
        <v>1404</v>
      </c>
      <c r="G16">
        <v>426649653</v>
      </c>
      <c r="H16">
        <v>0</v>
      </c>
      <c r="I16">
        <v>315840974</v>
      </c>
      <c r="J16">
        <v>0</v>
      </c>
      <c r="K16">
        <v>0</v>
      </c>
      <c r="L16">
        <v>0</v>
      </c>
      <c r="M16">
        <v>0</v>
      </c>
      <c r="N16">
        <v>250955628</v>
      </c>
      <c r="O16">
        <v>40066719</v>
      </c>
      <c r="P16" s="304">
        <v>237271584</v>
      </c>
      <c r="Q16">
        <v>1164389000</v>
      </c>
      <c r="R16">
        <v>99173838</v>
      </c>
      <c r="S16">
        <v>148578726</v>
      </c>
      <c r="T16">
        <v>64954823</v>
      </c>
      <c r="U16">
        <v>205081961</v>
      </c>
      <c r="V16">
        <v>0</v>
      </c>
    </row>
    <row r="17" spans="1:22" x14ac:dyDescent="0.25">
      <c r="A17">
        <v>108</v>
      </c>
      <c r="B17">
        <v>108</v>
      </c>
      <c r="C17" t="s">
        <v>91</v>
      </c>
      <c r="D17" t="s">
        <v>133</v>
      </c>
      <c r="E17" t="s">
        <v>112</v>
      </c>
      <c r="F17">
        <v>26453</v>
      </c>
      <c r="G17">
        <v>421221515</v>
      </c>
      <c r="H17">
        <v>0</v>
      </c>
      <c r="I17">
        <v>293303614</v>
      </c>
      <c r="J17">
        <v>0</v>
      </c>
      <c r="K17">
        <v>0</v>
      </c>
      <c r="L17">
        <v>0</v>
      </c>
      <c r="M17">
        <v>0</v>
      </c>
      <c r="N17">
        <v>243139128</v>
      </c>
      <c r="O17">
        <v>42711331</v>
      </c>
      <c r="P17" s="304">
        <v>244189897</v>
      </c>
      <c r="Q17">
        <v>1053552000</v>
      </c>
      <c r="R17">
        <v>97048972</v>
      </c>
      <c r="S17">
        <v>150811218</v>
      </c>
      <c r="T17">
        <v>64422445</v>
      </c>
      <c r="U17">
        <v>205039097</v>
      </c>
      <c r="V17">
        <v>0</v>
      </c>
    </row>
    <row r="18" spans="1:22" x14ac:dyDescent="0.25">
      <c r="A18">
        <v>194</v>
      </c>
      <c r="B18">
        <v>194</v>
      </c>
      <c r="C18" t="s">
        <v>92</v>
      </c>
      <c r="D18" t="s">
        <v>92</v>
      </c>
      <c r="E18" t="s">
        <v>113</v>
      </c>
      <c r="F18">
        <v>0</v>
      </c>
      <c r="G18">
        <v>0</v>
      </c>
      <c r="H18">
        <v>0</v>
      </c>
      <c r="I18">
        <v>825500</v>
      </c>
      <c r="J18">
        <v>0</v>
      </c>
      <c r="K18">
        <v>0</v>
      </c>
      <c r="L18">
        <v>0</v>
      </c>
      <c r="M18">
        <v>0</v>
      </c>
      <c r="N18">
        <v>0</v>
      </c>
      <c r="O18">
        <v>302511</v>
      </c>
      <c r="P18" s="304">
        <v>0</v>
      </c>
      <c r="Q18">
        <v>838000</v>
      </c>
      <c r="R18">
        <v>0</v>
      </c>
      <c r="S18">
        <v>308865</v>
      </c>
      <c r="T18">
        <v>0</v>
      </c>
      <c r="U18">
        <v>895792</v>
      </c>
      <c r="V18">
        <v>0</v>
      </c>
    </row>
    <row r="19" spans="1:22" x14ac:dyDescent="0.25">
      <c r="A19">
        <v>294</v>
      </c>
      <c r="B19">
        <v>294</v>
      </c>
      <c r="C19" t="s">
        <v>191</v>
      </c>
      <c r="D19" t="s">
        <v>93</v>
      </c>
      <c r="E19" t="s">
        <v>114</v>
      </c>
      <c r="F19">
        <v>-25049</v>
      </c>
      <c r="G19">
        <v>13624204</v>
      </c>
      <c r="H19">
        <v>0</v>
      </c>
      <c r="I19">
        <v>25748830</v>
      </c>
      <c r="J19">
        <v>0</v>
      </c>
      <c r="K19">
        <v>0</v>
      </c>
      <c r="L19">
        <v>0</v>
      </c>
      <c r="M19">
        <v>0</v>
      </c>
      <c r="N19">
        <v>8723027</v>
      </c>
      <c r="O19">
        <v>-110747</v>
      </c>
      <c r="P19" s="304">
        <v>1807550</v>
      </c>
      <c r="Q19">
        <v>107531000</v>
      </c>
      <c r="R19">
        <v>2885033</v>
      </c>
      <c r="S19">
        <v>-436416</v>
      </c>
      <c r="T19">
        <v>547510</v>
      </c>
      <c r="U19">
        <v>-4905748</v>
      </c>
      <c r="V19">
        <v>0</v>
      </c>
    </row>
    <row r="20" spans="1:22" x14ac:dyDescent="0.25">
      <c r="A20">
        <v>502</v>
      </c>
      <c r="B20">
        <v>502</v>
      </c>
      <c r="C20" t="s">
        <v>44</v>
      </c>
      <c r="D20" t="s">
        <v>44</v>
      </c>
      <c r="E20" t="s">
        <v>115</v>
      </c>
      <c r="F20">
        <v>698994</v>
      </c>
      <c r="G20">
        <v>394213286</v>
      </c>
      <c r="H20">
        <v>0</v>
      </c>
      <c r="I20">
        <v>130421785</v>
      </c>
      <c r="J20">
        <v>0</v>
      </c>
      <c r="K20">
        <v>0</v>
      </c>
      <c r="L20">
        <v>0</v>
      </c>
      <c r="M20">
        <v>0</v>
      </c>
      <c r="N20">
        <v>37961561</v>
      </c>
      <c r="O20">
        <v>12292185</v>
      </c>
      <c r="P20" s="304">
        <v>133650607</v>
      </c>
      <c r="Q20">
        <v>800521000</v>
      </c>
      <c r="R20">
        <v>6324418</v>
      </c>
      <c r="S20">
        <v>4836156</v>
      </c>
      <c r="T20">
        <v>5543718</v>
      </c>
      <c r="U20">
        <v>88364429</v>
      </c>
      <c r="V20">
        <v>0</v>
      </c>
    </row>
    <row r="21" spans="1:22" x14ac:dyDescent="0.25">
      <c r="A21">
        <v>503</v>
      </c>
      <c r="B21">
        <v>503</v>
      </c>
      <c r="C21" t="s">
        <v>45</v>
      </c>
      <c r="D21" t="s">
        <v>45</v>
      </c>
      <c r="E21" t="s">
        <v>116</v>
      </c>
      <c r="F21">
        <v>0</v>
      </c>
      <c r="G21">
        <v>0</v>
      </c>
      <c r="H21">
        <v>0</v>
      </c>
      <c r="I21">
        <v>15452027</v>
      </c>
      <c r="J21">
        <v>0</v>
      </c>
      <c r="K21">
        <v>0</v>
      </c>
      <c r="L21">
        <v>0</v>
      </c>
      <c r="M21">
        <v>0</v>
      </c>
      <c r="N21">
        <v>0</v>
      </c>
      <c r="O21">
        <v>378296</v>
      </c>
      <c r="P21" s="304">
        <v>114687025</v>
      </c>
      <c r="Q21">
        <v>53280000</v>
      </c>
      <c r="R21">
        <v>64161694</v>
      </c>
      <c r="S21">
        <v>13873248</v>
      </c>
      <c r="T21">
        <v>10352352</v>
      </c>
      <c r="U21">
        <v>4345432</v>
      </c>
      <c r="V21">
        <v>0</v>
      </c>
    </row>
    <row r="22" spans="1:22" x14ac:dyDescent="0.25">
      <c r="A22">
        <v>534</v>
      </c>
      <c r="B22">
        <v>534</v>
      </c>
      <c r="C22" t="s">
        <v>46</v>
      </c>
      <c r="D22" t="s">
        <v>46</v>
      </c>
      <c r="E22" t="s">
        <v>117</v>
      </c>
      <c r="F22">
        <v>0</v>
      </c>
      <c r="G22">
        <v>17692850</v>
      </c>
      <c r="H22">
        <v>0</v>
      </c>
      <c r="I22">
        <v>6241709</v>
      </c>
      <c r="J22">
        <v>0</v>
      </c>
      <c r="K22">
        <v>0</v>
      </c>
      <c r="L22">
        <v>0</v>
      </c>
      <c r="M22">
        <v>0</v>
      </c>
      <c r="N22">
        <v>13537907</v>
      </c>
      <c r="O22">
        <v>1573564</v>
      </c>
      <c r="P22" s="304">
        <v>7232188</v>
      </c>
      <c r="Q22">
        <v>50495000</v>
      </c>
      <c r="R22">
        <v>3684839</v>
      </c>
      <c r="S22">
        <v>6569113</v>
      </c>
      <c r="T22">
        <v>2204506</v>
      </c>
      <c r="U22">
        <v>7376697</v>
      </c>
      <c r="V22">
        <v>0</v>
      </c>
    </row>
    <row r="23" spans="1:22" ht="150" x14ac:dyDescent="0.25">
      <c r="A23">
        <v>547</v>
      </c>
      <c r="B23">
        <v>547</v>
      </c>
      <c r="C23" s="129" t="s">
        <v>176</v>
      </c>
      <c r="D23" s="129" t="s">
        <v>176</v>
      </c>
      <c r="E23" t="s">
        <v>118</v>
      </c>
      <c r="F23">
        <v>2</v>
      </c>
      <c r="G23">
        <v>3</v>
      </c>
      <c r="H23">
        <v>0</v>
      </c>
      <c r="I23">
        <v>2</v>
      </c>
      <c r="J23">
        <v>0</v>
      </c>
      <c r="K23">
        <v>0</v>
      </c>
      <c r="L23">
        <v>0</v>
      </c>
      <c r="M23">
        <v>0</v>
      </c>
      <c r="N23">
        <v>2</v>
      </c>
      <c r="O23">
        <v>2</v>
      </c>
      <c r="P23" s="304">
        <v>3</v>
      </c>
      <c r="Q23">
        <v>2</v>
      </c>
      <c r="R23">
        <v>2</v>
      </c>
      <c r="S23">
        <v>1</v>
      </c>
      <c r="T23">
        <v>2</v>
      </c>
      <c r="U23">
        <v>0</v>
      </c>
      <c r="V23">
        <v>0</v>
      </c>
    </row>
    <row r="24" spans="1:22" x14ac:dyDescent="0.25">
      <c r="A24">
        <v>554</v>
      </c>
      <c r="B24">
        <v>554</v>
      </c>
      <c r="C24" t="s">
        <v>134</v>
      </c>
      <c r="D24" t="s">
        <v>134</v>
      </c>
      <c r="E24" t="s">
        <v>119</v>
      </c>
      <c r="F24">
        <v>0</v>
      </c>
      <c r="G24">
        <v>0</v>
      </c>
      <c r="H24">
        <v>0</v>
      </c>
      <c r="I24">
        <v>960260</v>
      </c>
      <c r="J24">
        <v>0</v>
      </c>
      <c r="K24">
        <v>0</v>
      </c>
      <c r="L24">
        <v>0</v>
      </c>
      <c r="M24">
        <v>0</v>
      </c>
      <c r="N24">
        <v>0</v>
      </c>
      <c r="O24">
        <v>0</v>
      </c>
      <c r="P24" s="304">
        <v>0</v>
      </c>
      <c r="Q24">
        <v>1929891</v>
      </c>
      <c r="R24">
        <v>0</v>
      </c>
      <c r="S24">
        <v>38752673</v>
      </c>
      <c r="T24">
        <v>0</v>
      </c>
      <c r="U24">
        <v>0</v>
      </c>
      <c r="V24">
        <v>0</v>
      </c>
    </row>
    <row r="25" spans="1:22" x14ac:dyDescent="0.25">
      <c r="A25">
        <v>555</v>
      </c>
      <c r="B25">
        <v>555</v>
      </c>
      <c r="C25" t="s">
        <v>135</v>
      </c>
      <c r="D25" t="s">
        <v>135</v>
      </c>
      <c r="E25" t="s">
        <v>120</v>
      </c>
      <c r="F25">
        <v>0</v>
      </c>
      <c r="G25">
        <v>0</v>
      </c>
      <c r="H25">
        <v>0</v>
      </c>
      <c r="I25">
        <v>616952</v>
      </c>
      <c r="J25">
        <v>0</v>
      </c>
      <c r="K25">
        <v>0</v>
      </c>
      <c r="L25">
        <v>0</v>
      </c>
      <c r="M25">
        <v>0</v>
      </c>
      <c r="N25">
        <v>0</v>
      </c>
      <c r="O25">
        <v>0</v>
      </c>
      <c r="P25" s="304">
        <v>0</v>
      </c>
      <c r="Q25">
        <v>406844</v>
      </c>
      <c r="R25">
        <v>0</v>
      </c>
      <c r="S25">
        <v>38752673</v>
      </c>
      <c r="T25">
        <v>0</v>
      </c>
      <c r="U25">
        <v>0</v>
      </c>
      <c r="V25">
        <v>0</v>
      </c>
    </row>
    <row r="26" spans="1:22" x14ac:dyDescent="0.25">
      <c r="A26">
        <v>556</v>
      </c>
      <c r="B26">
        <v>556</v>
      </c>
      <c r="C26" t="s">
        <v>136</v>
      </c>
      <c r="D26" t="s">
        <v>136</v>
      </c>
      <c r="E26" t="s">
        <v>121</v>
      </c>
      <c r="F26">
        <v>0</v>
      </c>
      <c r="G26">
        <v>0</v>
      </c>
      <c r="H26">
        <v>0</v>
      </c>
      <c r="I26">
        <v>0</v>
      </c>
      <c r="J26">
        <v>0</v>
      </c>
      <c r="K26">
        <v>0</v>
      </c>
      <c r="L26">
        <v>0</v>
      </c>
      <c r="M26">
        <v>0</v>
      </c>
      <c r="N26">
        <v>0</v>
      </c>
      <c r="O26">
        <v>0</v>
      </c>
      <c r="P26" s="304">
        <v>0</v>
      </c>
      <c r="Q26">
        <v>3788537</v>
      </c>
      <c r="R26">
        <v>0</v>
      </c>
      <c r="S26">
        <v>0</v>
      </c>
      <c r="T26">
        <v>0</v>
      </c>
      <c r="U26">
        <v>0</v>
      </c>
      <c r="V26">
        <v>0</v>
      </c>
    </row>
    <row r="27" spans="1:22" x14ac:dyDescent="0.25">
      <c r="A27">
        <v>557</v>
      </c>
      <c r="B27">
        <v>557</v>
      </c>
      <c r="C27" t="s">
        <v>137</v>
      </c>
      <c r="D27" t="s">
        <v>137</v>
      </c>
      <c r="E27" t="s">
        <v>122</v>
      </c>
      <c r="F27">
        <v>0</v>
      </c>
      <c r="G27">
        <v>0</v>
      </c>
      <c r="H27">
        <v>0</v>
      </c>
      <c r="I27">
        <v>0</v>
      </c>
      <c r="J27">
        <v>0</v>
      </c>
      <c r="K27">
        <v>0</v>
      </c>
      <c r="L27">
        <v>0</v>
      </c>
      <c r="M27">
        <v>0</v>
      </c>
      <c r="N27">
        <v>0</v>
      </c>
      <c r="O27">
        <v>0</v>
      </c>
      <c r="P27" s="304">
        <v>0</v>
      </c>
      <c r="Q27">
        <v>3270890</v>
      </c>
      <c r="R27">
        <v>0</v>
      </c>
      <c r="S27">
        <v>0</v>
      </c>
      <c r="T27">
        <v>0</v>
      </c>
      <c r="U27">
        <v>0</v>
      </c>
      <c r="V27">
        <v>0</v>
      </c>
    </row>
    <row r="28" spans="1:22" x14ac:dyDescent="0.25">
      <c r="A28">
        <v>577</v>
      </c>
      <c r="B28">
        <v>577</v>
      </c>
      <c r="C28" t="s">
        <v>192</v>
      </c>
      <c r="D28" t="s">
        <v>140</v>
      </c>
      <c r="E28" t="s">
        <v>141</v>
      </c>
      <c r="F28">
        <v>0</v>
      </c>
      <c r="G28">
        <v>0</v>
      </c>
      <c r="H28">
        <v>0</v>
      </c>
      <c r="I28">
        <v>1</v>
      </c>
      <c r="J28">
        <v>0</v>
      </c>
      <c r="K28">
        <v>0</v>
      </c>
      <c r="L28">
        <v>0</v>
      </c>
      <c r="M28">
        <v>0</v>
      </c>
      <c r="N28">
        <v>0</v>
      </c>
      <c r="O28">
        <v>0</v>
      </c>
      <c r="P28" s="304">
        <v>1</v>
      </c>
      <c r="Q28">
        <v>1</v>
      </c>
      <c r="R28">
        <v>1</v>
      </c>
      <c r="S28">
        <v>0</v>
      </c>
      <c r="T28">
        <v>0</v>
      </c>
      <c r="U28">
        <v>0</v>
      </c>
      <c r="V28">
        <v>0</v>
      </c>
    </row>
    <row r="29" spans="1:22" x14ac:dyDescent="0.25">
      <c r="A29">
        <v>591</v>
      </c>
      <c r="B29">
        <v>591</v>
      </c>
      <c r="C29" t="s">
        <v>151</v>
      </c>
      <c r="D29" t="s">
        <v>151</v>
      </c>
      <c r="E29" t="s">
        <v>193</v>
      </c>
      <c r="F29">
        <v>26453</v>
      </c>
      <c r="G29">
        <v>421221505</v>
      </c>
      <c r="H29">
        <v>0</v>
      </c>
      <c r="I29">
        <v>294398681</v>
      </c>
      <c r="J29">
        <v>0</v>
      </c>
      <c r="K29">
        <v>0</v>
      </c>
      <c r="L29">
        <v>0</v>
      </c>
      <c r="M29">
        <v>0</v>
      </c>
      <c r="N29">
        <v>244227206</v>
      </c>
      <c r="O29">
        <v>42711331</v>
      </c>
      <c r="P29" s="304">
        <v>244189897</v>
      </c>
      <c r="Q29">
        <v>1073377000</v>
      </c>
      <c r="R29">
        <v>98297536</v>
      </c>
      <c r="S29">
        <v>150811218</v>
      </c>
      <c r="T29">
        <v>64697763</v>
      </c>
      <c r="U29">
        <v>205039097</v>
      </c>
      <c r="V29">
        <v>0</v>
      </c>
    </row>
    <row r="30" spans="1:22" x14ac:dyDescent="0.25">
      <c r="A30">
        <v>592</v>
      </c>
      <c r="B30">
        <v>592</v>
      </c>
      <c r="C30" t="s">
        <v>152</v>
      </c>
      <c r="D30" t="s">
        <v>152</v>
      </c>
      <c r="E30" t="s">
        <v>194</v>
      </c>
      <c r="F30">
        <v>-25049</v>
      </c>
      <c r="G30">
        <v>13624204</v>
      </c>
      <c r="H30">
        <v>0</v>
      </c>
      <c r="I30">
        <v>25748830</v>
      </c>
      <c r="J30">
        <v>0</v>
      </c>
      <c r="K30">
        <v>0</v>
      </c>
      <c r="L30">
        <v>0</v>
      </c>
      <c r="M30">
        <v>0</v>
      </c>
      <c r="N30">
        <v>8723027</v>
      </c>
      <c r="O30">
        <v>-110747</v>
      </c>
      <c r="P30" s="304">
        <v>1807550</v>
      </c>
      <c r="Q30">
        <v>107531000</v>
      </c>
      <c r="R30">
        <v>2885033</v>
      </c>
      <c r="S30">
        <v>-436416</v>
      </c>
      <c r="T30">
        <v>547510</v>
      </c>
      <c r="U30">
        <v>-4905748</v>
      </c>
      <c r="V30">
        <v>0</v>
      </c>
    </row>
    <row r="31" spans="1:22" ht="409.5" x14ac:dyDescent="0.25">
      <c r="A31">
        <v>603</v>
      </c>
      <c r="B31">
        <v>603</v>
      </c>
      <c r="C31" s="129" t="s">
        <v>163</v>
      </c>
      <c r="D31" s="129" t="s">
        <v>163</v>
      </c>
      <c r="E31" t="s">
        <v>195</v>
      </c>
      <c r="F31">
        <v>1</v>
      </c>
      <c r="G31">
        <v>1</v>
      </c>
      <c r="H31">
        <v>0</v>
      </c>
      <c r="I31">
        <v>1</v>
      </c>
      <c r="J31">
        <v>0</v>
      </c>
      <c r="K31">
        <v>0</v>
      </c>
      <c r="L31">
        <v>0</v>
      </c>
      <c r="M31">
        <v>0</v>
      </c>
      <c r="N31">
        <v>1</v>
      </c>
      <c r="O31">
        <v>1</v>
      </c>
      <c r="P31" s="304">
        <v>1</v>
      </c>
      <c r="Q31">
        <v>1</v>
      </c>
      <c r="R31">
        <v>1</v>
      </c>
      <c r="S31">
        <v>2</v>
      </c>
      <c r="T31">
        <v>1</v>
      </c>
      <c r="U31">
        <v>1</v>
      </c>
      <c r="V31">
        <v>0</v>
      </c>
    </row>
    <row r="32" spans="1:22" x14ac:dyDescent="0.25">
      <c r="A32">
        <v>605</v>
      </c>
      <c r="B32">
        <v>605</v>
      </c>
      <c r="C32" t="s">
        <v>164</v>
      </c>
      <c r="D32" t="s">
        <v>164</v>
      </c>
      <c r="E32" t="s">
        <v>196</v>
      </c>
      <c r="F32">
        <v>1</v>
      </c>
      <c r="G32">
        <v>1</v>
      </c>
      <c r="H32">
        <v>0</v>
      </c>
      <c r="I32">
        <v>1</v>
      </c>
      <c r="J32">
        <v>0</v>
      </c>
      <c r="K32">
        <v>0</v>
      </c>
      <c r="L32">
        <v>0</v>
      </c>
      <c r="M32">
        <v>0</v>
      </c>
      <c r="N32">
        <v>1</v>
      </c>
      <c r="O32">
        <v>1</v>
      </c>
      <c r="P32" s="304">
        <v>1</v>
      </c>
      <c r="Q32">
        <v>1</v>
      </c>
      <c r="R32">
        <v>1</v>
      </c>
      <c r="S32">
        <v>1</v>
      </c>
      <c r="T32">
        <v>1</v>
      </c>
      <c r="U32">
        <v>1</v>
      </c>
      <c r="V32">
        <v>0</v>
      </c>
    </row>
    <row r="33" spans="1:22" x14ac:dyDescent="0.25">
      <c r="A33">
        <v>606</v>
      </c>
      <c r="B33">
        <v>606</v>
      </c>
      <c r="C33" t="s">
        <v>165</v>
      </c>
      <c r="D33" t="s">
        <v>165</v>
      </c>
      <c r="E33" t="s">
        <v>197</v>
      </c>
      <c r="F33">
        <v>0</v>
      </c>
      <c r="G33">
        <v>0</v>
      </c>
      <c r="H33">
        <v>0</v>
      </c>
      <c r="I33">
        <v>1</v>
      </c>
      <c r="J33">
        <v>0</v>
      </c>
      <c r="K33">
        <v>0</v>
      </c>
      <c r="L33">
        <v>0</v>
      </c>
      <c r="M33">
        <v>0</v>
      </c>
      <c r="N33">
        <v>0</v>
      </c>
      <c r="O33">
        <v>0</v>
      </c>
      <c r="P33" s="304">
        <v>0</v>
      </c>
      <c r="Q33">
        <v>1</v>
      </c>
      <c r="R33">
        <v>0</v>
      </c>
      <c r="S33">
        <v>1</v>
      </c>
      <c r="T33">
        <v>0</v>
      </c>
      <c r="U33">
        <v>0</v>
      </c>
      <c r="V33">
        <v>0</v>
      </c>
    </row>
    <row r="34" spans="1:22" x14ac:dyDescent="0.25">
      <c r="A34">
        <v>607</v>
      </c>
      <c r="B34">
        <v>607</v>
      </c>
      <c r="C34" t="s">
        <v>177</v>
      </c>
      <c r="D34" t="s">
        <v>177</v>
      </c>
      <c r="E34" t="s">
        <v>198</v>
      </c>
      <c r="F34">
        <v>0</v>
      </c>
      <c r="G34">
        <v>5992320</v>
      </c>
      <c r="H34">
        <v>0</v>
      </c>
      <c r="I34">
        <v>0</v>
      </c>
      <c r="J34">
        <v>0</v>
      </c>
      <c r="K34">
        <v>0</v>
      </c>
      <c r="L34">
        <v>0</v>
      </c>
      <c r="M34">
        <v>0</v>
      </c>
      <c r="N34">
        <v>0</v>
      </c>
      <c r="O34">
        <v>0</v>
      </c>
      <c r="P34" s="304">
        <v>1156141</v>
      </c>
      <c r="Q34">
        <v>0</v>
      </c>
      <c r="R34">
        <v>0</v>
      </c>
      <c r="S34">
        <v>15153534</v>
      </c>
      <c r="T34">
        <v>0</v>
      </c>
      <c r="U34">
        <v>0</v>
      </c>
      <c r="V34">
        <v>0</v>
      </c>
    </row>
    <row r="35" spans="1:22" x14ac:dyDescent="0.25">
      <c r="A35">
        <v>608</v>
      </c>
      <c r="B35">
        <v>608</v>
      </c>
      <c r="C35" t="s">
        <v>178</v>
      </c>
      <c r="D35" t="s">
        <v>178</v>
      </c>
      <c r="E35" t="s">
        <v>199</v>
      </c>
      <c r="F35">
        <v>0</v>
      </c>
      <c r="G35">
        <v>6707794</v>
      </c>
      <c r="H35">
        <v>0</v>
      </c>
      <c r="I35">
        <v>0</v>
      </c>
      <c r="J35">
        <v>0</v>
      </c>
      <c r="K35">
        <v>0</v>
      </c>
      <c r="L35">
        <v>0</v>
      </c>
      <c r="M35">
        <v>0</v>
      </c>
      <c r="N35">
        <v>0</v>
      </c>
      <c r="O35">
        <v>0</v>
      </c>
      <c r="P35" s="304">
        <v>1813608</v>
      </c>
      <c r="Q35">
        <v>0</v>
      </c>
      <c r="R35">
        <v>0</v>
      </c>
      <c r="S35">
        <v>0</v>
      </c>
      <c r="T35">
        <v>0</v>
      </c>
      <c r="U35">
        <v>0</v>
      </c>
      <c r="V35">
        <v>0</v>
      </c>
    </row>
    <row r="36" spans="1:22" x14ac:dyDescent="0.25">
      <c r="A36">
        <v>609</v>
      </c>
      <c r="B36">
        <v>609</v>
      </c>
      <c r="C36" t="s">
        <v>179</v>
      </c>
      <c r="D36" t="s">
        <v>179</v>
      </c>
      <c r="E36" t="s">
        <v>200</v>
      </c>
      <c r="F36">
        <v>0</v>
      </c>
      <c r="G36">
        <v>111.9</v>
      </c>
      <c r="H36">
        <v>0</v>
      </c>
      <c r="I36">
        <v>0</v>
      </c>
      <c r="J36">
        <v>0</v>
      </c>
      <c r="K36">
        <v>0</v>
      </c>
      <c r="L36">
        <v>0</v>
      </c>
      <c r="M36">
        <v>0</v>
      </c>
      <c r="N36">
        <v>0</v>
      </c>
      <c r="O36">
        <v>0</v>
      </c>
      <c r="P36" s="304">
        <v>156.80000000000001</v>
      </c>
      <c r="Q36">
        <v>0</v>
      </c>
      <c r="R36">
        <v>0</v>
      </c>
      <c r="S36">
        <v>0</v>
      </c>
      <c r="T36">
        <v>0</v>
      </c>
      <c r="U36">
        <v>0</v>
      </c>
      <c r="V36">
        <v>0</v>
      </c>
    </row>
    <row r="37" spans="1:22" x14ac:dyDescent="0.25">
      <c r="A37">
        <v>610</v>
      </c>
      <c r="B37">
        <v>610</v>
      </c>
      <c r="C37" t="s">
        <v>201</v>
      </c>
      <c r="D37" t="s">
        <v>201</v>
      </c>
      <c r="E37" t="s">
        <v>202</v>
      </c>
      <c r="F37">
        <v>0</v>
      </c>
      <c r="G37">
        <v>0</v>
      </c>
      <c r="H37">
        <v>0</v>
      </c>
      <c r="I37">
        <v>0</v>
      </c>
      <c r="J37">
        <v>0</v>
      </c>
      <c r="K37">
        <v>0</v>
      </c>
      <c r="L37">
        <v>0</v>
      </c>
      <c r="M37">
        <v>0</v>
      </c>
      <c r="N37">
        <v>0</v>
      </c>
      <c r="O37">
        <v>0</v>
      </c>
      <c r="P37" s="304">
        <v>0</v>
      </c>
      <c r="Q37">
        <v>0</v>
      </c>
      <c r="R37">
        <v>0</v>
      </c>
      <c r="S37">
        <v>0</v>
      </c>
      <c r="T37">
        <v>0</v>
      </c>
      <c r="U37">
        <v>0</v>
      </c>
      <c r="V37">
        <v>0</v>
      </c>
    </row>
    <row r="38" spans="1:22" x14ac:dyDescent="0.25">
      <c r="A38">
        <v>611</v>
      </c>
      <c r="B38">
        <v>611</v>
      </c>
      <c r="C38" t="s">
        <v>203</v>
      </c>
      <c r="D38" t="s">
        <v>203</v>
      </c>
      <c r="E38" t="s">
        <v>204</v>
      </c>
      <c r="F38">
        <v>0</v>
      </c>
      <c r="G38">
        <v>0</v>
      </c>
      <c r="H38">
        <v>0</v>
      </c>
      <c r="I38">
        <v>0</v>
      </c>
      <c r="J38">
        <v>0</v>
      </c>
      <c r="K38">
        <v>0</v>
      </c>
      <c r="L38">
        <v>0</v>
      </c>
      <c r="M38">
        <v>0</v>
      </c>
      <c r="N38">
        <v>0</v>
      </c>
      <c r="O38">
        <v>0</v>
      </c>
      <c r="P38" s="304">
        <v>0</v>
      </c>
      <c r="Q38">
        <v>0</v>
      </c>
      <c r="R38">
        <v>0</v>
      </c>
      <c r="S38">
        <v>0</v>
      </c>
      <c r="T38">
        <v>0</v>
      </c>
      <c r="U38">
        <v>0</v>
      </c>
      <c r="V38">
        <v>0</v>
      </c>
    </row>
    <row r="39" spans="1:22" x14ac:dyDescent="0.25">
      <c r="A39">
        <v>612</v>
      </c>
      <c r="B39">
        <v>612</v>
      </c>
      <c r="C39" t="s">
        <v>205</v>
      </c>
      <c r="D39" t="s">
        <v>205</v>
      </c>
      <c r="E39" t="s">
        <v>206</v>
      </c>
      <c r="F39">
        <v>0</v>
      </c>
      <c r="G39">
        <v>0</v>
      </c>
      <c r="H39">
        <v>0</v>
      </c>
      <c r="I39">
        <v>0</v>
      </c>
      <c r="J39">
        <v>0</v>
      </c>
      <c r="K39">
        <v>0</v>
      </c>
      <c r="L39">
        <v>0</v>
      </c>
      <c r="M39">
        <v>0</v>
      </c>
      <c r="N39">
        <v>0</v>
      </c>
      <c r="O39">
        <v>0</v>
      </c>
      <c r="P39" s="304">
        <v>0</v>
      </c>
      <c r="Q39">
        <v>0</v>
      </c>
      <c r="R39">
        <v>0</v>
      </c>
      <c r="S39">
        <v>0</v>
      </c>
      <c r="T39">
        <v>0</v>
      </c>
      <c r="U39">
        <v>0</v>
      </c>
      <c r="V39">
        <v>0</v>
      </c>
    </row>
    <row r="40" spans="1:22" x14ac:dyDescent="0.25">
      <c r="A40">
        <v>613</v>
      </c>
      <c r="B40">
        <v>613</v>
      </c>
      <c r="C40" t="s">
        <v>207</v>
      </c>
      <c r="D40" t="s">
        <v>207</v>
      </c>
      <c r="E40" t="s">
        <v>208</v>
      </c>
      <c r="F40">
        <v>0</v>
      </c>
      <c r="G40">
        <v>0</v>
      </c>
      <c r="H40">
        <v>0</v>
      </c>
      <c r="I40">
        <v>0</v>
      </c>
      <c r="J40">
        <v>0</v>
      </c>
      <c r="K40">
        <v>0</v>
      </c>
      <c r="L40">
        <v>0</v>
      </c>
      <c r="M40">
        <v>0</v>
      </c>
      <c r="N40">
        <v>0</v>
      </c>
      <c r="O40">
        <v>0</v>
      </c>
      <c r="P40" s="304">
        <v>0</v>
      </c>
      <c r="Q40">
        <v>0</v>
      </c>
      <c r="R40">
        <v>0</v>
      </c>
      <c r="S40">
        <v>0</v>
      </c>
      <c r="T40">
        <v>0</v>
      </c>
      <c r="U40">
        <v>0</v>
      </c>
      <c r="V40">
        <v>0</v>
      </c>
    </row>
    <row r="41" spans="1:22" x14ac:dyDescent="0.25">
      <c r="A41">
        <v>614</v>
      </c>
      <c r="B41">
        <v>614</v>
      </c>
      <c r="C41" t="s">
        <v>209</v>
      </c>
      <c r="D41" t="s">
        <v>209</v>
      </c>
      <c r="E41" t="s">
        <v>210</v>
      </c>
      <c r="F41">
        <v>0</v>
      </c>
      <c r="G41">
        <v>0</v>
      </c>
      <c r="H41">
        <v>0</v>
      </c>
      <c r="I41">
        <v>0</v>
      </c>
      <c r="J41">
        <v>0</v>
      </c>
      <c r="K41">
        <v>0</v>
      </c>
      <c r="L41">
        <v>0</v>
      </c>
      <c r="M41">
        <v>0</v>
      </c>
      <c r="N41">
        <v>0</v>
      </c>
      <c r="O41">
        <v>0</v>
      </c>
      <c r="P41" s="304">
        <v>0</v>
      </c>
      <c r="Q41">
        <v>0</v>
      </c>
      <c r="R41">
        <v>0</v>
      </c>
      <c r="S41">
        <v>0</v>
      </c>
      <c r="T41">
        <v>0</v>
      </c>
      <c r="U41">
        <v>0</v>
      </c>
      <c r="V41">
        <v>0</v>
      </c>
    </row>
    <row r="42" spans="1:22" x14ac:dyDescent="0.25">
      <c r="A42">
        <v>615</v>
      </c>
      <c r="B42">
        <v>615</v>
      </c>
      <c r="C42" t="s">
        <v>211</v>
      </c>
      <c r="D42" t="s">
        <v>211</v>
      </c>
      <c r="E42" t="s">
        <v>212</v>
      </c>
      <c r="F42">
        <v>0</v>
      </c>
      <c r="G42">
        <v>0</v>
      </c>
      <c r="H42">
        <v>0</v>
      </c>
      <c r="I42">
        <v>0</v>
      </c>
      <c r="J42">
        <v>0</v>
      </c>
      <c r="K42">
        <v>0</v>
      </c>
      <c r="L42">
        <v>0</v>
      </c>
      <c r="M42">
        <v>0</v>
      </c>
      <c r="N42">
        <v>0</v>
      </c>
      <c r="O42">
        <v>0</v>
      </c>
      <c r="P42" s="304">
        <v>0</v>
      </c>
      <c r="Q42">
        <v>0</v>
      </c>
      <c r="R42">
        <v>0</v>
      </c>
      <c r="S42">
        <v>0</v>
      </c>
      <c r="T42">
        <v>0</v>
      </c>
      <c r="U42">
        <v>0</v>
      </c>
      <c r="V42">
        <v>0</v>
      </c>
    </row>
    <row r="43" spans="1:22" x14ac:dyDescent="0.25">
      <c r="A43">
        <v>616</v>
      </c>
      <c r="B43">
        <v>616</v>
      </c>
      <c r="C43" t="s">
        <v>213</v>
      </c>
      <c r="D43" t="s">
        <v>213</v>
      </c>
      <c r="E43" t="s">
        <v>214</v>
      </c>
      <c r="F43">
        <v>0</v>
      </c>
      <c r="G43">
        <v>0</v>
      </c>
      <c r="H43">
        <v>0</v>
      </c>
      <c r="I43">
        <v>0</v>
      </c>
      <c r="J43">
        <v>0</v>
      </c>
      <c r="K43">
        <v>0</v>
      </c>
      <c r="L43">
        <v>0</v>
      </c>
      <c r="M43">
        <v>0</v>
      </c>
      <c r="N43">
        <v>0</v>
      </c>
      <c r="O43">
        <v>0</v>
      </c>
      <c r="P43" s="304">
        <v>0</v>
      </c>
      <c r="Q43">
        <v>0</v>
      </c>
      <c r="R43">
        <v>0</v>
      </c>
      <c r="S43">
        <v>0</v>
      </c>
      <c r="T43">
        <v>0</v>
      </c>
      <c r="U43">
        <v>0</v>
      </c>
      <c r="V43">
        <v>0</v>
      </c>
    </row>
    <row r="44" spans="1:22" x14ac:dyDescent="0.25">
      <c r="A44">
        <v>617</v>
      </c>
      <c r="B44">
        <v>617</v>
      </c>
      <c r="C44" t="s">
        <v>215</v>
      </c>
      <c r="D44" t="s">
        <v>215</v>
      </c>
      <c r="E44" t="s">
        <v>216</v>
      </c>
      <c r="F44">
        <v>0</v>
      </c>
      <c r="G44">
        <v>0</v>
      </c>
      <c r="H44">
        <v>0</v>
      </c>
      <c r="I44">
        <v>0</v>
      </c>
      <c r="J44">
        <v>0</v>
      </c>
      <c r="K44">
        <v>0</v>
      </c>
      <c r="L44">
        <v>0</v>
      </c>
      <c r="M44">
        <v>0</v>
      </c>
      <c r="N44">
        <v>0</v>
      </c>
      <c r="O44">
        <v>0</v>
      </c>
      <c r="P44" s="304">
        <v>0</v>
      </c>
      <c r="Q44">
        <v>0</v>
      </c>
      <c r="R44">
        <v>0</v>
      </c>
      <c r="S44">
        <v>0</v>
      </c>
      <c r="T44">
        <v>0</v>
      </c>
      <c r="U44">
        <v>0</v>
      </c>
      <c r="V44">
        <v>0</v>
      </c>
    </row>
    <row r="45" spans="1:22" x14ac:dyDescent="0.25">
      <c r="A45">
        <v>618</v>
      </c>
      <c r="B45">
        <v>618</v>
      </c>
      <c r="C45" t="s">
        <v>217</v>
      </c>
      <c r="D45" t="s">
        <v>217</v>
      </c>
      <c r="E45" t="s">
        <v>218</v>
      </c>
      <c r="F45">
        <v>0</v>
      </c>
      <c r="G45">
        <v>0</v>
      </c>
      <c r="H45">
        <v>0</v>
      </c>
      <c r="I45">
        <v>0</v>
      </c>
      <c r="J45">
        <v>0</v>
      </c>
      <c r="K45">
        <v>0</v>
      </c>
      <c r="L45">
        <v>0</v>
      </c>
      <c r="M45">
        <v>0</v>
      </c>
      <c r="N45">
        <v>0</v>
      </c>
      <c r="O45">
        <v>0</v>
      </c>
      <c r="P45" s="304">
        <v>0</v>
      </c>
      <c r="Q45">
        <v>0</v>
      </c>
      <c r="R45">
        <v>0</v>
      </c>
      <c r="S45">
        <v>0</v>
      </c>
      <c r="T45">
        <v>0</v>
      </c>
      <c r="U45">
        <v>0</v>
      </c>
      <c r="V45">
        <v>0</v>
      </c>
    </row>
    <row r="46" spans="1:22" x14ac:dyDescent="0.25">
      <c r="A46">
        <v>620</v>
      </c>
      <c r="B46">
        <v>620</v>
      </c>
      <c r="C46" t="s">
        <v>162</v>
      </c>
      <c r="D46" t="s">
        <v>162</v>
      </c>
      <c r="E46" t="s">
        <v>219</v>
      </c>
      <c r="F46">
        <v>2</v>
      </c>
      <c r="G46">
        <v>2</v>
      </c>
      <c r="H46">
        <v>0</v>
      </c>
      <c r="I46">
        <v>2</v>
      </c>
      <c r="J46">
        <v>0</v>
      </c>
      <c r="K46">
        <v>0</v>
      </c>
      <c r="L46">
        <v>0</v>
      </c>
      <c r="M46">
        <v>0</v>
      </c>
      <c r="N46">
        <v>0</v>
      </c>
      <c r="O46">
        <v>2</v>
      </c>
      <c r="P46" s="304">
        <v>1</v>
      </c>
      <c r="Q46">
        <v>2</v>
      </c>
      <c r="R46">
        <v>2</v>
      </c>
      <c r="S46">
        <v>2</v>
      </c>
      <c r="T46">
        <v>2</v>
      </c>
      <c r="U46">
        <v>1</v>
      </c>
      <c r="V46">
        <v>0</v>
      </c>
    </row>
    <row r="47" spans="1:22" x14ac:dyDescent="0.25">
      <c r="A47">
        <v>621</v>
      </c>
      <c r="B47">
        <v>621</v>
      </c>
      <c r="C47" t="s">
        <v>220</v>
      </c>
      <c r="D47" t="s">
        <v>220</v>
      </c>
      <c r="E47" t="s">
        <v>221</v>
      </c>
      <c r="F47">
        <v>0</v>
      </c>
      <c r="G47">
        <v>0</v>
      </c>
      <c r="H47">
        <v>0</v>
      </c>
      <c r="I47">
        <v>0</v>
      </c>
      <c r="J47">
        <v>0</v>
      </c>
      <c r="K47">
        <v>0</v>
      </c>
      <c r="L47">
        <v>0</v>
      </c>
      <c r="M47">
        <v>0</v>
      </c>
      <c r="N47">
        <v>0</v>
      </c>
      <c r="O47">
        <v>0</v>
      </c>
      <c r="P47" s="304">
        <v>0</v>
      </c>
      <c r="Q47">
        <v>0</v>
      </c>
      <c r="R47">
        <v>0</v>
      </c>
      <c r="S47">
        <v>0</v>
      </c>
      <c r="T47">
        <v>0</v>
      </c>
      <c r="U47">
        <v>0</v>
      </c>
      <c r="V47">
        <v>0</v>
      </c>
    </row>
    <row r="48" spans="1:22" x14ac:dyDescent="0.25">
      <c r="A48">
        <v>622</v>
      </c>
      <c r="B48">
        <v>622</v>
      </c>
      <c r="C48" t="s">
        <v>175</v>
      </c>
      <c r="D48" t="s">
        <v>175</v>
      </c>
      <c r="E48" t="s">
        <v>222</v>
      </c>
      <c r="F48">
        <v>0</v>
      </c>
      <c r="G48">
        <v>0</v>
      </c>
      <c r="H48">
        <v>0</v>
      </c>
      <c r="I48">
        <v>0</v>
      </c>
      <c r="J48">
        <v>0</v>
      </c>
      <c r="K48">
        <v>0</v>
      </c>
      <c r="L48">
        <v>0</v>
      </c>
      <c r="M48">
        <v>0</v>
      </c>
      <c r="N48">
        <v>0</v>
      </c>
      <c r="O48">
        <v>0</v>
      </c>
      <c r="P48" s="304">
        <v>0</v>
      </c>
      <c r="Q48">
        <v>0</v>
      </c>
      <c r="R48">
        <v>2176509</v>
      </c>
      <c r="S48">
        <v>0</v>
      </c>
      <c r="T48">
        <v>0</v>
      </c>
      <c r="U48">
        <v>0</v>
      </c>
      <c r="V48">
        <v>0</v>
      </c>
    </row>
    <row r="49" spans="1:22" ht="285" x14ac:dyDescent="0.25">
      <c r="A49">
        <v>625</v>
      </c>
      <c r="B49">
        <v>625</v>
      </c>
      <c r="C49" s="129" t="s">
        <v>223</v>
      </c>
      <c r="D49" s="129" t="s">
        <v>223</v>
      </c>
      <c r="E49" t="s">
        <v>224</v>
      </c>
      <c r="F49">
        <v>1</v>
      </c>
      <c r="G49">
        <v>1</v>
      </c>
      <c r="H49">
        <v>0</v>
      </c>
      <c r="I49">
        <v>1</v>
      </c>
      <c r="J49">
        <v>0</v>
      </c>
      <c r="K49">
        <v>0</v>
      </c>
      <c r="L49">
        <v>0</v>
      </c>
      <c r="M49">
        <v>0</v>
      </c>
      <c r="N49">
        <v>1</v>
      </c>
      <c r="O49">
        <v>1</v>
      </c>
      <c r="P49" s="304">
        <v>1</v>
      </c>
      <c r="Q49">
        <v>1</v>
      </c>
      <c r="R49">
        <v>1</v>
      </c>
      <c r="S49">
        <v>1</v>
      </c>
      <c r="T49">
        <v>1</v>
      </c>
      <c r="U49">
        <v>1</v>
      </c>
      <c r="V49">
        <v>0</v>
      </c>
    </row>
    <row r="50" spans="1:22" x14ac:dyDescent="0.25">
      <c r="A50">
        <v>992</v>
      </c>
      <c r="B50">
        <v>992</v>
      </c>
      <c r="C50" t="s">
        <v>83</v>
      </c>
      <c r="D50" t="s">
        <v>83</v>
      </c>
      <c r="E50" t="s">
        <v>123</v>
      </c>
      <c r="F50">
        <v>0</v>
      </c>
      <c r="G50">
        <v>2</v>
      </c>
      <c r="H50">
        <v>0</v>
      </c>
      <c r="I50">
        <v>1</v>
      </c>
      <c r="J50">
        <v>0</v>
      </c>
      <c r="K50">
        <v>0</v>
      </c>
      <c r="L50">
        <v>0</v>
      </c>
      <c r="M50">
        <v>0</v>
      </c>
      <c r="N50">
        <v>1</v>
      </c>
      <c r="O50">
        <v>3</v>
      </c>
      <c r="P50" s="304">
        <v>2</v>
      </c>
      <c r="Q50">
        <v>1</v>
      </c>
      <c r="R50">
        <v>3</v>
      </c>
      <c r="S50">
        <v>2</v>
      </c>
      <c r="T50">
        <v>1</v>
      </c>
      <c r="U50">
        <v>1</v>
      </c>
      <c r="V50">
        <v>0</v>
      </c>
    </row>
    <row r="51" spans="1:22" x14ac:dyDescent="0.25">
      <c r="A51">
        <v>993</v>
      </c>
      <c r="B51">
        <v>993</v>
      </c>
      <c r="C51" t="s">
        <v>138</v>
      </c>
      <c r="D51" t="s">
        <v>84</v>
      </c>
      <c r="E51" t="s">
        <v>124</v>
      </c>
      <c r="F51">
        <v>0</v>
      </c>
      <c r="G51">
        <v>0</v>
      </c>
      <c r="H51">
        <v>0</v>
      </c>
      <c r="I51">
        <v>0</v>
      </c>
      <c r="J51">
        <v>0</v>
      </c>
      <c r="K51">
        <v>0</v>
      </c>
      <c r="L51">
        <v>0</v>
      </c>
      <c r="M51">
        <v>0</v>
      </c>
      <c r="N51">
        <v>0</v>
      </c>
      <c r="O51">
        <v>0</v>
      </c>
      <c r="P51" s="304">
        <v>0</v>
      </c>
      <c r="Q51">
        <v>0</v>
      </c>
      <c r="R51">
        <v>0</v>
      </c>
      <c r="S51">
        <v>0</v>
      </c>
      <c r="T51">
        <v>0</v>
      </c>
      <c r="U51">
        <v>0</v>
      </c>
      <c r="V51">
        <v>0</v>
      </c>
    </row>
    <row r="52" spans="1:22" x14ac:dyDescent="0.25">
      <c r="A52">
        <v>994</v>
      </c>
      <c r="B52">
        <v>994</v>
      </c>
      <c r="C52" t="s">
        <v>139</v>
      </c>
      <c r="D52" t="s">
        <v>85</v>
      </c>
      <c r="E52" t="s">
        <v>125</v>
      </c>
      <c r="F52">
        <v>0</v>
      </c>
      <c r="G52">
        <v>0</v>
      </c>
      <c r="H52">
        <v>0</v>
      </c>
      <c r="I52">
        <v>0</v>
      </c>
      <c r="J52">
        <v>0</v>
      </c>
      <c r="K52">
        <v>0</v>
      </c>
      <c r="L52">
        <v>0</v>
      </c>
      <c r="M52">
        <v>0</v>
      </c>
      <c r="N52">
        <v>0</v>
      </c>
      <c r="O52">
        <v>0</v>
      </c>
      <c r="P52" s="304">
        <v>0</v>
      </c>
      <c r="Q52">
        <v>0</v>
      </c>
      <c r="R52">
        <v>0</v>
      </c>
      <c r="S52">
        <v>0</v>
      </c>
      <c r="T52">
        <v>0</v>
      </c>
      <c r="U52">
        <v>0</v>
      </c>
      <c r="V52">
        <v>0</v>
      </c>
    </row>
    <row r="53" spans="1:22" x14ac:dyDescent="0.25">
      <c r="A53">
        <v>998</v>
      </c>
      <c r="B53">
        <v>998</v>
      </c>
      <c r="C53" t="s">
        <v>47</v>
      </c>
      <c r="D53" t="s">
        <v>47</v>
      </c>
      <c r="E53" t="s">
        <v>126</v>
      </c>
      <c r="F53">
        <v>53</v>
      </c>
      <c r="G53">
        <v>53</v>
      </c>
      <c r="H53">
        <v>0</v>
      </c>
      <c r="I53">
        <v>53</v>
      </c>
      <c r="J53">
        <v>0</v>
      </c>
      <c r="K53">
        <v>0</v>
      </c>
      <c r="L53">
        <v>0</v>
      </c>
      <c r="M53">
        <v>0</v>
      </c>
      <c r="N53">
        <v>53</v>
      </c>
      <c r="O53">
        <v>53</v>
      </c>
      <c r="P53" s="304">
        <v>53</v>
      </c>
      <c r="Q53">
        <v>53</v>
      </c>
      <c r="R53">
        <v>53</v>
      </c>
      <c r="S53">
        <v>53</v>
      </c>
      <c r="T53">
        <v>53</v>
      </c>
      <c r="U53">
        <v>53</v>
      </c>
      <c r="V53">
        <v>0</v>
      </c>
    </row>
    <row r="54" spans="1:22" x14ac:dyDescent="0.25">
      <c r="A54">
        <v>999</v>
      </c>
      <c r="B54">
        <v>999</v>
      </c>
      <c r="C54" t="s">
        <v>48</v>
      </c>
      <c r="D54" t="s">
        <v>48</v>
      </c>
      <c r="E54" t="s">
        <v>127</v>
      </c>
      <c r="F54">
        <v>53876</v>
      </c>
      <c r="G54">
        <v>53926</v>
      </c>
      <c r="H54">
        <v>0</v>
      </c>
      <c r="I54">
        <v>53881</v>
      </c>
      <c r="J54">
        <v>0</v>
      </c>
      <c r="K54">
        <v>0</v>
      </c>
      <c r="L54">
        <v>0</v>
      </c>
      <c r="M54">
        <v>0</v>
      </c>
      <c r="N54">
        <v>53897</v>
      </c>
      <c r="O54">
        <v>53970</v>
      </c>
      <c r="P54" s="304">
        <v>53950</v>
      </c>
      <c r="Q54">
        <v>53901</v>
      </c>
      <c r="R54">
        <v>53902</v>
      </c>
      <c r="S54">
        <v>53923</v>
      </c>
      <c r="T54">
        <v>53908</v>
      </c>
      <c r="U54">
        <v>53913</v>
      </c>
      <c r="V54">
        <v>0</v>
      </c>
    </row>
    <row r="56" spans="1:22" x14ac:dyDescent="0.25">
      <c r="D56" t="s">
        <v>225</v>
      </c>
      <c r="F56" s="165">
        <f>SUM(F3:F55)</f>
        <v>2824773</v>
      </c>
      <c r="G56" s="313">
        <f t="shared" ref="G56:V56" si="0">SUM(G3:G55)</f>
        <v>3902117987.9000001</v>
      </c>
      <c r="H56" s="313">
        <f t="shared" si="0"/>
        <v>0</v>
      </c>
      <c r="I56" s="313">
        <f t="shared" si="0"/>
        <v>2378968986</v>
      </c>
      <c r="J56" s="313">
        <f t="shared" si="0"/>
        <v>0</v>
      </c>
      <c r="K56" s="313">
        <f t="shared" si="0"/>
        <v>0</v>
      </c>
      <c r="L56" s="313">
        <f t="shared" si="0"/>
        <v>0</v>
      </c>
      <c r="M56" s="313">
        <f t="shared" si="0"/>
        <v>0</v>
      </c>
      <c r="N56" s="313">
        <f t="shared" si="0"/>
        <v>1588428066</v>
      </c>
      <c r="O56" s="313">
        <f t="shared" si="0"/>
        <v>330209140</v>
      </c>
      <c r="P56" s="313">
        <v>2226258886.8000002</v>
      </c>
      <c r="Q56" s="313">
        <f t="shared" si="0"/>
        <v>8683619126</v>
      </c>
      <c r="R56" s="313">
        <f t="shared" si="0"/>
        <v>755225600</v>
      </c>
      <c r="S56" s="313">
        <f t="shared" si="0"/>
        <v>1039092266</v>
      </c>
      <c r="T56" s="313">
        <f t="shared" si="0"/>
        <v>443628386</v>
      </c>
      <c r="U56" s="313">
        <f t="shared" si="0"/>
        <v>1649492975</v>
      </c>
      <c r="V56" s="313">
        <f t="shared" si="0"/>
        <v>0</v>
      </c>
    </row>
    <row r="57" spans="1:22" x14ac:dyDescent="0.25">
      <c r="D57" t="s">
        <v>227</v>
      </c>
      <c r="F57" s="313">
        <v>2824773</v>
      </c>
      <c r="G57" s="313">
        <v>3902117987.9000001</v>
      </c>
      <c r="H57" t="s">
        <v>226</v>
      </c>
      <c r="I57" s="165">
        <v>2378968986</v>
      </c>
      <c r="J57" t="s">
        <v>226</v>
      </c>
      <c r="K57" t="s">
        <v>226</v>
      </c>
      <c r="L57" t="s">
        <v>226</v>
      </c>
      <c r="M57" t="s">
        <v>226</v>
      </c>
      <c r="N57" s="165">
        <v>1588428066.05</v>
      </c>
      <c r="O57" s="313">
        <v>330209140</v>
      </c>
      <c r="P57" s="313"/>
      <c r="Q57" s="313">
        <v>8683619126</v>
      </c>
      <c r="R57" s="313">
        <v>755225600</v>
      </c>
      <c r="S57" s="313">
        <v>1039092266</v>
      </c>
      <c r="T57" s="313">
        <v>443628386</v>
      </c>
      <c r="U57" s="313">
        <v>1649492975</v>
      </c>
      <c r="V57" t="s">
        <v>226</v>
      </c>
    </row>
    <row r="58" spans="1:22" x14ac:dyDescent="0.25">
      <c r="D58" t="s">
        <v>228</v>
      </c>
      <c r="F58" s="313">
        <f>F56-F57</f>
        <v>0</v>
      </c>
      <c r="G58" s="313">
        <f t="shared" ref="G58:V58" si="1">G56-G57</f>
        <v>0</v>
      </c>
      <c r="H58" s="313" t="e">
        <f t="shared" si="1"/>
        <v>#VALUE!</v>
      </c>
      <c r="I58" s="313">
        <f t="shared" si="1"/>
        <v>0</v>
      </c>
      <c r="J58" s="313" t="e">
        <f t="shared" si="1"/>
        <v>#VALUE!</v>
      </c>
      <c r="K58" s="313" t="e">
        <f t="shared" si="1"/>
        <v>#VALUE!</v>
      </c>
      <c r="L58" s="313" t="e">
        <f t="shared" si="1"/>
        <v>#VALUE!</v>
      </c>
      <c r="M58" s="313" t="e">
        <f t="shared" si="1"/>
        <v>#VALUE!</v>
      </c>
      <c r="N58" s="313">
        <f t="shared" si="1"/>
        <v>-4.999995231628418E-2</v>
      </c>
      <c r="O58" s="313">
        <f t="shared" si="1"/>
        <v>0</v>
      </c>
      <c r="P58" s="313"/>
      <c r="Q58" s="313">
        <f t="shared" si="1"/>
        <v>0</v>
      </c>
      <c r="R58" s="313">
        <f t="shared" si="1"/>
        <v>0</v>
      </c>
      <c r="S58" s="313">
        <f t="shared" si="1"/>
        <v>0</v>
      </c>
      <c r="T58" s="313">
        <f t="shared" si="1"/>
        <v>0</v>
      </c>
      <c r="U58" s="313">
        <f t="shared" si="1"/>
        <v>0</v>
      </c>
      <c r="V58" s="313" t="e">
        <f t="shared" si="1"/>
        <v>#VALUE!</v>
      </c>
    </row>
    <row r="60" spans="1:22" x14ac:dyDescent="0.25">
      <c r="D60" t="s">
        <v>229</v>
      </c>
      <c r="G60" t="s">
        <v>155</v>
      </c>
      <c r="M60" t="s">
        <v>230</v>
      </c>
      <c r="V60" t="s">
        <v>231</v>
      </c>
    </row>
    <row r="61" spans="1:22" x14ac:dyDescent="0.25">
      <c r="G61" t="s">
        <v>156</v>
      </c>
      <c r="M61" t="s">
        <v>232</v>
      </c>
      <c r="V61" t="s">
        <v>233</v>
      </c>
    </row>
    <row r="62" spans="1:22" x14ac:dyDescent="0.25">
      <c r="G62" t="s">
        <v>157</v>
      </c>
      <c r="M62" s="250">
        <v>41851</v>
      </c>
      <c r="V62" t="s">
        <v>234</v>
      </c>
    </row>
    <row r="69" spans="1:22" x14ac:dyDescent="0.25">
      <c r="A69">
        <v>554</v>
      </c>
      <c r="F69">
        <f>F24</f>
        <v>0</v>
      </c>
      <c r="G69" s="304">
        <f t="shared" ref="G69:V69" si="2">G24</f>
        <v>0</v>
      </c>
      <c r="H69" s="304">
        <f t="shared" si="2"/>
        <v>0</v>
      </c>
      <c r="I69" s="304">
        <f t="shared" si="2"/>
        <v>960260</v>
      </c>
      <c r="J69" s="304">
        <f t="shared" si="2"/>
        <v>0</v>
      </c>
      <c r="K69" s="304">
        <f t="shared" si="2"/>
        <v>0</v>
      </c>
      <c r="L69" s="304">
        <f t="shared" si="2"/>
        <v>0</v>
      </c>
      <c r="M69" s="304">
        <f t="shared" si="2"/>
        <v>0</v>
      </c>
      <c r="N69" s="304">
        <f t="shared" si="2"/>
        <v>0</v>
      </c>
      <c r="O69" s="304">
        <f t="shared" si="2"/>
        <v>0</v>
      </c>
      <c r="P69" s="304">
        <f t="shared" ref="P69" si="3">P24</f>
        <v>0</v>
      </c>
      <c r="Q69" s="304">
        <f t="shared" si="2"/>
        <v>1929891</v>
      </c>
      <c r="R69" s="304">
        <f t="shared" si="2"/>
        <v>0</v>
      </c>
      <c r="S69" s="304">
        <f t="shared" si="2"/>
        <v>38752673</v>
      </c>
      <c r="T69" s="304">
        <f t="shared" si="2"/>
        <v>0</v>
      </c>
      <c r="U69" s="304">
        <f t="shared" si="2"/>
        <v>0</v>
      </c>
      <c r="V69" s="304">
        <f t="shared" si="2"/>
        <v>0</v>
      </c>
    </row>
    <row r="70" spans="1:22" x14ac:dyDescent="0.25">
      <c r="A70">
        <v>555</v>
      </c>
      <c r="F70" s="304">
        <f t="shared" ref="F70:V72" si="4">F25</f>
        <v>0</v>
      </c>
      <c r="G70" s="304">
        <f t="shared" si="4"/>
        <v>0</v>
      </c>
      <c r="H70" s="304">
        <f t="shared" si="4"/>
        <v>0</v>
      </c>
      <c r="I70" s="304">
        <f t="shared" si="4"/>
        <v>616952</v>
      </c>
      <c r="J70" s="304">
        <f t="shared" si="4"/>
        <v>0</v>
      </c>
      <c r="K70" s="304">
        <f t="shared" si="4"/>
        <v>0</v>
      </c>
      <c r="L70" s="304">
        <f t="shared" si="4"/>
        <v>0</v>
      </c>
      <c r="M70" s="304">
        <f t="shared" si="4"/>
        <v>0</v>
      </c>
      <c r="N70" s="304">
        <f t="shared" si="4"/>
        <v>0</v>
      </c>
      <c r="O70" s="304">
        <f t="shared" si="4"/>
        <v>0</v>
      </c>
      <c r="P70" s="304">
        <f t="shared" ref="P70" si="5">P25</f>
        <v>0</v>
      </c>
      <c r="Q70" s="304">
        <f t="shared" si="4"/>
        <v>406844</v>
      </c>
      <c r="R70" s="304">
        <f t="shared" si="4"/>
        <v>0</v>
      </c>
      <c r="S70" s="304">
        <f t="shared" si="4"/>
        <v>38752673</v>
      </c>
      <c r="T70" s="304">
        <f t="shared" si="4"/>
        <v>0</v>
      </c>
      <c r="U70" s="304">
        <f t="shared" si="4"/>
        <v>0</v>
      </c>
      <c r="V70" s="304">
        <f t="shared" si="4"/>
        <v>0</v>
      </c>
    </row>
    <row r="71" spans="1:22" x14ac:dyDescent="0.25">
      <c r="A71">
        <v>556</v>
      </c>
      <c r="F71" s="304">
        <f t="shared" si="4"/>
        <v>0</v>
      </c>
      <c r="G71" s="304">
        <f t="shared" si="4"/>
        <v>0</v>
      </c>
      <c r="H71" s="304">
        <f t="shared" si="4"/>
        <v>0</v>
      </c>
      <c r="I71" s="304">
        <f t="shared" si="4"/>
        <v>0</v>
      </c>
      <c r="J71" s="304">
        <f t="shared" si="4"/>
        <v>0</v>
      </c>
      <c r="K71" s="304">
        <f t="shared" si="4"/>
        <v>0</v>
      </c>
      <c r="L71" s="304">
        <f t="shared" si="4"/>
        <v>0</v>
      </c>
      <c r="M71" s="304">
        <f t="shared" si="4"/>
        <v>0</v>
      </c>
      <c r="N71" s="304">
        <f t="shared" si="4"/>
        <v>0</v>
      </c>
      <c r="O71" s="304">
        <f t="shared" si="4"/>
        <v>0</v>
      </c>
      <c r="P71" s="304">
        <f t="shared" ref="P71" si="6">P26</f>
        <v>0</v>
      </c>
      <c r="Q71" s="304">
        <f t="shared" si="4"/>
        <v>3788537</v>
      </c>
      <c r="R71" s="304">
        <f t="shared" si="4"/>
        <v>0</v>
      </c>
      <c r="S71" s="304">
        <f t="shared" si="4"/>
        <v>0</v>
      </c>
      <c r="T71" s="304">
        <f t="shared" si="4"/>
        <v>0</v>
      </c>
      <c r="U71" s="304">
        <f t="shared" si="4"/>
        <v>0</v>
      </c>
      <c r="V71" s="304">
        <f t="shared" si="4"/>
        <v>0</v>
      </c>
    </row>
    <row r="72" spans="1:22" x14ac:dyDescent="0.25">
      <c r="A72">
        <v>557</v>
      </c>
      <c r="F72" s="304">
        <f t="shared" si="4"/>
        <v>0</v>
      </c>
      <c r="G72" s="304">
        <f t="shared" si="4"/>
        <v>0</v>
      </c>
      <c r="H72" s="304">
        <f t="shared" si="4"/>
        <v>0</v>
      </c>
      <c r="I72" s="304">
        <f t="shared" si="4"/>
        <v>0</v>
      </c>
      <c r="J72" s="304">
        <f t="shared" si="4"/>
        <v>0</v>
      </c>
      <c r="K72" s="304">
        <f t="shared" si="4"/>
        <v>0</v>
      </c>
      <c r="L72" s="304">
        <f t="shared" si="4"/>
        <v>0</v>
      </c>
      <c r="M72" s="304">
        <f t="shared" si="4"/>
        <v>0</v>
      </c>
      <c r="N72" s="304">
        <f t="shared" si="4"/>
        <v>0</v>
      </c>
      <c r="O72" s="304">
        <f t="shared" si="4"/>
        <v>0</v>
      </c>
      <c r="P72" s="304">
        <f t="shared" ref="P72" si="7">P27</f>
        <v>0</v>
      </c>
      <c r="Q72" s="304">
        <f t="shared" si="4"/>
        <v>3270890</v>
      </c>
      <c r="R72" s="304">
        <f t="shared" si="4"/>
        <v>0</v>
      </c>
      <c r="S72" s="304">
        <f t="shared" si="4"/>
        <v>0</v>
      </c>
      <c r="T72" s="304">
        <f t="shared" si="4"/>
        <v>0</v>
      </c>
      <c r="U72" s="304">
        <f t="shared" si="4"/>
        <v>0</v>
      </c>
      <c r="V72" s="304">
        <f t="shared" si="4"/>
        <v>0</v>
      </c>
    </row>
    <row r="73" spans="1:22" x14ac:dyDescent="0.25">
      <c r="A73">
        <v>577</v>
      </c>
      <c r="F73">
        <f>F28</f>
        <v>0</v>
      </c>
      <c r="G73" s="304">
        <f t="shared" ref="G73:V73" si="8">G28</f>
        <v>0</v>
      </c>
      <c r="H73" s="304">
        <f t="shared" si="8"/>
        <v>0</v>
      </c>
      <c r="I73" s="304">
        <f t="shared" si="8"/>
        <v>1</v>
      </c>
      <c r="J73" s="304">
        <f t="shared" si="8"/>
        <v>0</v>
      </c>
      <c r="K73" s="304">
        <f t="shared" si="8"/>
        <v>0</v>
      </c>
      <c r="L73" s="304">
        <f t="shared" si="8"/>
        <v>0</v>
      </c>
      <c r="M73" s="304">
        <f t="shared" si="8"/>
        <v>0</v>
      </c>
      <c r="N73" s="304">
        <f t="shared" si="8"/>
        <v>0</v>
      </c>
      <c r="O73" s="304">
        <f t="shared" si="8"/>
        <v>0</v>
      </c>
      <c r="P73" s="304">
        <f t="shared" ref="P73" si="9">P28</f>
        <v>1</v>
      </c>
      <c r="Q73" s="304">
        <f t="shared" si="8"/>
        <v>1</v>
      </c>
      <c r="R73" s="304">
        <f t="shared" si="8"/>
        <v>1</v>
      </c>
      <c r="S73" s="304">
        <f t="shared" si="8"/>
        <v>0</v>
      </c>
      <c r="T73" s="304">
        <f t="shared" si="8"/>
        <v>0</v>
      </c>
      <c r="U73" s="304">
        <f t="shared" si="8"/>
        <v>0</v>
      </c>
      <c r="V73" s="304">
        <f t="shared" si="8"/>
        <v>0</v>
      </c>
    </row>
    <row r="74" spans="1:22" x14ac:dyDescent="0.25">
      <c r="A74">
        <v>603</v>
      </c>
      <c r="F74">
        <f>F31</f>
        <v>1</v>
      </c>
      <c r="G74" s="304">
        <f t="shared" ref="G74:V74" si="10">G31</f>
        <v>1</v>
      </c>
      <c r="H74" s="304">
        <f t="shared" si="10"/>
        <v>0</v>
      </c>
      <c r="I74" s="304">
        <f t="shared" si="10"/>
        <v>1</v>
      </c>
      <c r="J74" s="304">
        <f t="shared" si="10"/>
        <v>0</v>
      </c>
      <c r="K74" s="304">
        <f t="shared" si="10"/>
        <v>0</v>
      </c>
      <c r="L74" s="304">
        <f t="shared" si="10"/>
        <v>0</v>
      </c>
      <c r="M74" s="304">
        <f t="shared" si="10"/>
        <v>0</v>
      </c>
      <c r="N74" s="304">
        <f t="shared" si="10"/>
        <v>1</v>
      </c>
      <c r="O74" s="304">
        <f t="shared" si="10"/>
        <v>1</v>
      </c>
      <c r="P74" s="304">
        <f t="shared" ref="P74" si="11">P31</f>
        <v>1</v>
      </c>
      <c r="Q74" s="304">
        <f t="shared" si="10"/>
        <v>1</v>
      </c>
      <c r="R74" s="304">
        <f t="shared" si="10"/>
        <v>1</v>
      </c>
      <c r="S74" s="304">
        <f t="shared" si="10"/>
        <v>2</v>
      </c>
      <c r="T74" s="304">
        <f t="shared" si="10"/>
        <v>1</v>
      </c>
      <c r="U74" s="304">
        <f t="shared" si="10"/>
        <v>1</v>
      </c>
      <c r="V74" s="304">
        <f t="shared" si="10"/>
        <v>0</v>
      </c>
    </row>
    <row r="75" spans="1:22" x14ac:dyDescent="0.25">
      <c r="A75">
        <v>605</v>
      </c>
      <c r="F75">
        <f>F32</f>
        <v>1</v>
      </c>
      <c r="G75" s="304">
        <f t="shared" ref="G75:V75" si="12">G32</f>
        <v>1</v>
      </c>
      <c r="H75" s="304">
        <f t="shared" si="12"/>
        <v>0</v>
      </c>
      <c r="I75" s="304">
        <f t="shared" si="12"/>
        <v>1</v>
      </c>
      <c r="J75" s="304">
        <f t="shared" si="12"/>
        <v>0</v>
      </c>
      <c r="K75" s="304">
        <f t="shared" si="12"/>
        <v>0</v>
      </c>
      <c r="L75" s="304">
        <f t="shared" si="12"/>
        <v>0</v>
      </c>
      <c r="M75" s="304">
        <f t="shared" si="12"/>
        <v>0</v>
      </c>
      <c r="N75" s="304">
        <f t="shared" si="12"/>
        <v>1</v>
      </c>
      <c r="O75" s="304">
        <f t="shared" si="12"/>
        <v>1</v>
      </c>
      <c r="P75" s="304">
        <f t="shared" ref="P75" si="13">P32</f>
        <v>1</v>
      </c>
      <c r="Q75" s="304">
        <f t="shared" si="12"/>
        <v>1</v>
      </c>
      <c r="R75" s="304">
        <f t="shared" si="12"/>
        <v>1</v>
      </c>
      <c r="S75" s="304">
        <f t="shared" si="12"/>
        <v>1</v>
      </c>
      <c r="T75" s="304">
        <f t="shared" si="12"/>
        <v>1</v>
      </c>
      <c r="U75" s="304">
        <f t="shared" si="12"/>
        <v>1</v>
      </c>
      <c r="V75" s="304">
        <f t="shared" si="12"/>
        <v>0</v>
      </c>
    </row>
    <row r="76" spans="1:22" x14ac:dyDescent="0.25">
      <c r="A76">
        <v>606</v>
      </c>
      <c r="F76" s="304">
        <f t="shared" ref="F76:V88" si="14">F33</f>
        <v>0</v>
      </c>
      <c r="G76" s="304">
        <f t="shared" si="14"/>
        <v>0</v>
      </c>
      <c r="H76" s="304">
        <f t="shared" si="14"/>
        <v>0</v>
      </c>
      <c r="I76" s="304">
        <f t="shared" si="14"/>
        <v>1</v>
      </c>
      <c r="J76" s="304">
        <f t="shared" si="14"/>
        <v>0</v>
      </c>
      <c r="K76" s="304">
        <f t="shared" si="14"/>
        <v>0</v>
      </c>
      <c r="L76" s="304">
        <f t="shared" si="14"/>
        <v>0</v>
      </c>
      <c r="M76" s="304">
        <f t="shared" si="14"/>
        <v>0</v>
      </c>
      <c r="N76" s="304">
        <f t="shared" si="14"/>
        <v>0</v>
      </c>
      <c r="O76" s="304">
        <f t="shared" si="14"/>
        <v>0</v>
      </c>
      <c r="P76" s="304">
        <f t="shared" ref="P76" si="15">P33</f>
        <v>0</v>
      </c>
      <c r="Q76" s="304">
        <f t="shared" si="14"/>
        <v>1</v>
      </c>
      <c r="R76" s="304">
        <f t="shared" si="14"/>
        <v>0</v>
      </c>
      <c r="S76" s="304">
        <f t="shared" si="14"/>
        <v>1</v>
      </c>
      <c r="T76" s="304">
        <f t="shared" si="14"/>
        <v>0</v>
      </c>
      <c r="U76" s="304">
        <f t="shared" si="14"/>
        <v>0</v>
      </c>
      <c r="V76" s="304">
        <f t="shared" si="14"/>
        <v>0</v>
      </c>
    </row>
    <row r="77" spans="1:22" x14ac:dyDescent="0.25">
      <c r="A77">
        <v>607</v>
      </c>
      <c r="F77" s="304">
        <f t="shared" si="14"/>
        <v>0</v>
      </c>
      <c r="G77" s="304">
        <f t="shared" si="14"/>
        <v>5992320</v>
      </c>
      <c r="H77" s="304">
        <f t="shared" si="14"/>
        <v>0</v>
      </c>
      <c r="I77" s="304">
        <f t="shared" si="14"/>
        <v>0</v>
      </c>
      <c r="J77" s="304">
        <f t="shared" si="14"/>
        <v>0</v>
      </c>
      <c r="K77" s="304">
        <f t="shared" si="14"/>
        <v>0</v>
      </c>
      <c r="L77" s="304">
        <f t="shared" si="14"/>
        <v>0</v>
      </c>
      <c r="M77" s="304">
        <f t="shared" si="14"/>
        <v>0</v>
      </c>
      <c r="N77" s="304">
        <f t="shared" si="14"/>
        <v>0</v>
      </c>
      <c r="O77" s="304">
        <f t="shared" si="14"/>
        <v>0</v>
      </c>
      <c r="P77" s="304">
        <f t="shared" ref="P77" si="16">P34</f>
        <v>1156141</v>
      </c>
      <c r="Q77" s="304">
        <f t="shared" si="14"/>
        <v>0</v>
      </c>
      <c r="R77" s="304">
        <f t="shared" si="14"/>
        <v>0</v>
      </c>
      <c r="S77" s="304">
        <f t="shared" si="14"/>
        <v>15153534</v>
      </c>
      <c r="T77" s="304">
        <f t="shared" si="14"/>
        <v>0</v>
      </c>
      <c r="U77" s="304">
        <f t="shared" si="14"/>
        <v>0</v>
      </c>
      <c r="V77" s="304">
        <f t="shared" si="14"/>
        <v>0</v>
      </c>
    </row>
    <row r="78" spans="1:22" x14ac:dyDescent="0.25">
      <c r="A78">
        <v>608</v>
      </c>
      <c r="F78" s="304">
        <f t="shared" si="14"/>
        <v>0</v>
      </c>
      <c r="G78" s="304">
        <f t="shared" si="14"/>
        <v>6707794</v>
      </c>
      <c r="H78" s="304">
        <f t="shared" si="14"/>
        <v>0</v>
      </c>
      <c r="I78" s="304">
        <f t="shared" si="14"/>
        <v>0</v>
      </c>
      <c r="J78" s="304">
        <f t="shared" si="14"/>
        <v>0</v>
      </c>
      <c r="K78" s="304">
        <f t="shared" si="14"/>
        <v>0</v>
      </c>
      <c r="L78" s="304">
        <f t="shared" si="14"/>
        <v>0</v>
      </c>
      <c r="M78" s="304">
        <f t="shared" si="14"/>
        <v>0</v>
      </c>
      <c r="N78" s="304">
        <f t="shared" si="14"/>
        <v>0</v>
      </c>
      <c r="O78" s="304">
        <f t="shared" si="14"/>
        <v>0</v>
      </c>
      <c r="P78" s="304">
        <f t="shared" ref="P78" si="17">P35</f>
        <v>1813608</v>
      </c>
      <c r="Q78" s="304">
        <f t="shared" si="14"/>
        <v>0</v>
      </c>
      <c r="R78" s="304">
        <f t="shared" si="14"/>
        <v>0</v>
      </c>
      <c r="S78" s="304">
        <f t="shared" si="14"/>
        <v>0</v>
      </c>
      <c r="T78" s="304">
        <f t="shared" si="14"/>
        <v>0</v>
      </c>
      <c r="U78" s="304">
        <f t="shared" si="14"/>
        <v>0</v>
      </c>
      <c r="V78" s="304">
        <f t="shared" si="14"/>
        <v>0</v>
      </c>
    </row>
    <row r="79" spans="1:22" x14ac:dyDescent="0.25">
      <c r="A79">
        <v>609</v>
      </c>
      <c r="F79" s="304">
        <f t="shared" si="14"/>
        <v>0</v>
      </c>
      <c r="G79" s="304">
        <f t="shared" si="14"/>
        <v>111.9</v>
      </c>
      <c r="H79" s="304">
        <f t="shared" si="14"/>
        <v>0</v>
      </c>
      <c r="I79" s="304">
        <f t="shared" si="14"/>
        <v>0</v>
      </c>
      <c r="J79" s="304">
        <f t="shared" si="14"/>
        <v>0</v>
      </c>
      <c r="K79" s="304">
        <f t="shared" si="14"/>
        <v>0</v>
      </c>
      <c r="L79" s="304">
        <f t="shared" si="14"/>
        <v>0</v>
      </c>
      <c r="M79" s="304">
        <f t="shared" si="14"/>
        <v>0</v>
      </c>
      <c r="N79" s="304">
        <f t="shared" si="14"/>
        <v>0</v>
      </c>
      <c r="O79" s="304">
        <f t="shared" si="14"/>
        <v>0</v>
      </c>
      <c r="P79" s="304">
        <f t="shared" ref="P79" si="18">P36</f>
        <v>156.80000000000001</v>
      </c>
      <c r="Q79" s="304">
        <f t="shared" si="14"/>
        <v>0</v>
      </c>
      <c r="R79" s="304">
        <f t="shared" si="14"/>
        <v>0</v>
      </c>
      <c r="S79" s="304">
        <f t="shared" si="14"/>
        <v>0</v>
      </c>
      <c r="T79" s="304">
        <f t="shared" si="14"/>
        <v>0</v>
      </c>
      <c r="U79" s="304">
        <f t="shared" si="14"/>
        <v>0</v>
      </c>
      <c r="V79" s="304">
        <f t="shared" si="14"/>
        <v>0</v>
      </c>
    </row>
    <row r="80" spans="1:22" x14ac:dyDescent="0.25">
      <c r="A80">
        <v>610</v>
      </c>
      <c r="F80" s="304">
        <f t="shared" si="14"/>
        <v>0</v>
      </c>
      <c r="G80" s="304">
        <f t="shared" si="14"/>
        <v>0</v>
      </c>
      <c r="H80" s="304">
        <f t="shared" si="14"/>
        <v>0</v>
      </c>
      <c r="I80" s="304">
        <f t="shared" si="14"/>
        <v>0</v>
      </c>
      <c r="J80" s="304">
        <f t="shared" si="14"/>
        <v>0</v>
      </c>
      <c r="K80" s="304">
        <f t="shared" si="14"/>
        <v>0</v>
      </c>
      <c r="L80" s="304">
        <f t="shared" si="14"/>
        <v>0</v>
      </c>
      <c r="M80" s="304">
        <f t="shared" si="14"/>
        <v>0</v>
      </c>
      <c r="N80" s="304">
        <f t="shared" si="14"/>
        <v>0</v>
      </c>
      <c r="O80" s="304">
        <f t="shared" si="14"/>
        <v>0</v>
      </c>
      <c r="P80" s="304">
        <f t="shared" ref="P80" si="19">P37</f>
        <v>0</v>
      </c>
      <c r="Q80" s="304">
        <f t="shared" si="14"/>
        <v>0</v>
      </c>
      <c r="R80" s="304">
        <f t="shared" si="14"/>
        <v>0</v>
      </c>
      <c r="S80" s="304">
        <f t="shared" si="14"/>
        <v>0</v>
      </c>
      <c r="T80" s="304">
        <f t="shared" si="14"/>
        <v>0</v>
      </c>
      <c r="U80" s="304">
        <f t="shared" si="14"/>
        <v>0</v>
      </c>
      <c r="V80" s="304">
        <f t="shared" si="14"/>
        <v>0</v>
      </c>
    </row>
    <row r="81" spans="1:22" x14ac:dyDescent="0.25">
      <c r="A81">
        <v>611</v>
      </c>
      <c r="F81" s="304">
        <f t="shared" si="14"/>
        <v>0</v>
      </c>
      <c r="G81" s="304">
        <f t="shared" si="14"/>
        <v>0</v>
      </c>
      <c r="H81" s="304">
        <f t="shared" si="14"/>
        <v>0</v>
      </c>
      <c r="I81" s="304">
        <f t="shared" si="14"/>
        <v>0</v>
      </c>
      <c r="J81" s="304">
        <f t="shared" si="14"/>
        <v>0</v>
      </c>
      <c r="K81" s="304">
        <f t="shared" si="14"/>
        <v>0</v>
      </c>
      <c r="L81" s="304">
        <f t="shared" si="14"/>
        <v>0</v>
      </c>
      <c r="M81" s="304">
        <f t="shared" si="14"/>
        <v>0</v>
      </c>
      <c r="N81" s="304">
        <f t="shared" si="14"/>
        <v>0</v>
      </c>
      <c r="O81" s="304">
        <f t="shared" si="14"/>
        <v>0</v>
      </c>
      <c r="P81" s="304">
        <f t="shared" ref="P81" si="20">P38</f>
        <v>0</v>
      </c>
      <c r="Q81" s="304">
        <f t="shared" si="14"/>
        <v>0</v>
      </c>
      <c r="R81" s="304">
        <f t="shared" si="14"/>
        <v>0</v>
      </c>
      <c r="S81" s="304">
        <f t="shared" si="14"/>
        <v>0</v>
      </c>
      <c r="T81" s="304">
        <f t="shared" si="14"/>
        <v>0</v>
      </c>
      <c r="U81" s="304">
        <f t="shared" si="14"/>
        <v>0</v>
      </c>
      <c r="V81" s="304">
        <f t="shared" si="14"/>
        <v>0</v>
      </c>
    </row>
    <row r="82" spans="1:22" x14ac:dyDescent="0.25">
      <c r="A82">
        <v>612</v>
      </c>
      <c r="F82" s="304">
        <f t="shared" si="14"/>
        <v>0</v>
      </c>
      <c r="G82" s="304">
        <f t="shared" si="14"/>
        <v>0</v>
      </c>
      <c r="H82" s="304">
        <f t="shared" si="14"/>
        <v>0</v>
      </c>
      <c r="I82" s="304">
        <f t="shared" si="14"/>
        <v>0</v>
      </c>
      <c r="J82" s="304">
        <f t="shared" si="14"/>
        <v>0</v>
      </c>
      <c r="K82" s="304">
        <f t="shared" si="14"/>
        <v>0</v>
      </c>
      <c r="L82" s="304">
        <f t="shared" si="14"/>
        <v>0</v>
      </c>
      <c r="M82" s="304">
        <f t="shared" si="14"/>
        <v>0</v>
      </c>
      <c r="N82" s="304">
        <f t="shared" si="14"/>
        <v>0</v>
      </c>
      <c r="O82" s="304">
        <f t="shared" si="14"/>
        <v>0</v>
      </c>
      <c r="P82" s="304">
        <f t="shared" ref="P82" si="21">P39</f>
        <v>0</v>
      </c>
      <c r="Q82" s="304">
        <f t="shared" si="14"/>
        <v>0</v>
      </c>
      <c r="R82" s="304">
        <f t="shared" si="14"/>
        <v>0</v>
      </c>
      <c r="S82" s="304">
        <f t="shared" si="14"/>
        <v>0</v>
      </c>
      <c r="T82" s="304">
        <f t="shared" si="14"/>
        <v>0</v>
      </c>
      <c r="U82" s="304">
        <f t="shared" si="14"/>
        <v>0</v>
      </c>
      <c r="V82" s="304">
        <f t="shared" si="14"/>
        <v>0</v>
      </c>
    </row>
    <row r="83" spans="1:22" x14ac:dyDescent="0.25">
      <c r="A83">
        <v>613</v>
      </c>
      <c r="F83" s="304">
        <f t="shared" si="14"/>
        <v>0</v>
      </c>
      <c r="G83" s="304">
        <f t="shared" si="14"/>
        <v>0</v>
      </c>
      <c r="H83" s="304">
        <f t="shared" si="14"/>
        <v>0</v>
      </c>
      <c r="I83" s="304">
        <f t="shared" si="14"/>
        <v>0</v>
      </c>
      <c r="J83" s="304">
        <f t="shared" si="14"/>
        <v>0</v>
      </c>
      <c r="K83" s="304">
        <f t="shared" si="14"/>
        <v>0</v>
      </c>
      <c r="L83" s="304">
        <f t="shared" si="14"/>
        <v>0</v>
      </c>
      <c r="M83" s="304">
        <f t="shared" si="14"/>
        <v>0</v>
      </c>
      <c r="N83" s="304">
        <f t="shared" si="14"/>
        <v>0</v>
      </c>
      <c r="O83" s="304">
        <f t="shared" si="14"/>
        <v>0</v>
      </c>
      <c r="P83" s="304">
        <f t="shared" ref="P83" si="22">P40</f>
        <v>0</v>
      </c>
      <c r="Q83" s="304">
        <f t="shared" si="14"/>
        <v>0</v>
      </c>
      <c r="R83" s="304">
        <f t="shared" si="14"/>
        <v>0</v>
      </c>
      <c r="S83" s="304">
        <f t="shared" si="14"/>
        <v>0</v>
      </c>
      <c r="T83" s="304">
        <f t="shared" si="14"/>
        <v>0</v>
      </c>
      <c r="U83" s="304">
        <f t="shared" si="14"/>
        <v>0</v>
      </c>
      <c r="V83" s="304">
        <f t="shared" si="14"/>
        <v>0</v>
      </c>
    </row>
    <row r="84" spans="1:22" x14ac:dyDescent="0.25">
      <c r="A84">
        <v>614</v>
      </c>
      <c r="F84" s="304">
        <f t="shared" si="14"/>
        <v>0</v>
      </c>
      <c r="G84" s="304">
        <f t="shared" si="14"/>
        <v>0</v>
      </c>
      <c r="H84" s="304">
        <f t="shared" si="14"/>
        <v>0</v>
      </c>
      <c r="I84" s="304">
        <f t="shared" si="14"/>
        <v>0</v>
      </c>
      <c r="J84" s="304">
        <f t="shared" si="14"/>
        <v>0</v>
      </c>
      <c r="K84" s="304">
        <f t="shared" si="14"/>
        <v>0</v>
      </c>
      <c r="L84" s="304">
        <f t="shared" si="14"/>
        <v>0</v>
      </c>
      <c r="M84" s="304">
        <f t="shared" si="14"/>
        <v>0</v>
      </c>
      <c r="N84" s="304">
        <f t="shared" si="14"/>
        <v>0</v>
      </c>
      <c r="O84" s="304">
        <f t="shared" si="14"/>
        <v>0</v>
      </c>
      <c r="P84" s="304">
        <f t="shared" ref="P84" si="23">P41</f>
        <v>0</v>
      </c>
      <c r="Q84" s="304">
        <f t="shared" si="14"/>
        <v>0</v>
      </c>
      <c r="R84" s="304">
        <f t="shared" si="14"/>
        <v>0</v>
      </c>
      <c r="S84" s="304">
        <f t="shared" si="14"/>
        <v>0</v>
      </c>
      <c r="T84" s="304">
        <f t="shared" si="14"/>
        <v>0</v>
      </c>
      <c r="U84" s="304">
        <f t="shared" si="14"/>
        <v>0</v>
      </c>
      <c r="V84" s="304">
        <f t="shared" si="14"/>
        <v>0</v>
      </c>
    </row>
    <row r="85" spans="1:22" x14ac:dyDescent="0.25">
      <c r="A85">
        <v>615</v>
      </c>
      <c r="F85" s="304">
        <f t="shared" si="14"/>
        <v>0</v>
      </c>
      <c r="G85" s="304">
        <f t="shared" si="14"/>
        <v>0</v>
      </c>
      <c r="H85" s="304">
        <f t="shared" si="14"/>
        <v>0</v>
      </c>
      <c r="I85" s="304">
        <f t="shared" si="14"/>
        <v>0</v>
      </c>
      <c r="J85" s="304">
        <f t="shared" si="14"/>
        <v>0</v>
      </c>
      <c r="K85" s="304">
        <f t="shared" si="14"/>
        <v>0</v>
      </c>
      <c r="L85" s="304">
        <f t="shared" si="14"/>
        <v>0</v>
      </c>
      <c r="M85" s="304">
        <f t="shared" si="14"/>
        <v>0</v>
      </c>
      <c r="N85" s="304">
        <f t="shared" si="14"/>
        <v>0</v>
      </c>
      <c r="O85" s="304">
        <f t="shared" si="14"/>
        <v>0</v>
      </c>
      <c r="P85" s="304">
        <f t="shared" ref="P85" si="24">P42</f>
        <v>0</v>
      </c>
      <c r="Q85" s="304">
        <f t="shared" si="14"/>
        <v>0</v>
      </c>
      <c r="R85" s="304">
        <f t="shared" si="14"/>
        <v>0</v>
      </c>
      <c r="S85" s="304">
        <f t="shared" si="14"/>
        <v>0</v>
      </c>
      <c r="T85" s="304">
        <f t="shared" si="14"/>
        <v>0</v>
      </c>
      <c r="U85" s="304">
        <f t="shared" si="14"/>
        <v>0</v>
      </c>
      <c r="V85" s="304">
        <f t="shared" si="14"/>
        <v>0</v>
      </c>
    </row>
    <row r="86" spans="1:22" x14ac:dyDescent="0.25">
      <c r="A86">
        <v>616</v>
      </c>
      <c r="F86" s="304">
        <f t="shared" si="14"/>
        <v>0</v>
      </c>
      <c r="G86" s="304">
        <f t="shared" si="14"/>
        <v>0</v>
      </c>
      <c r="H86" s="304">
        <f t="shared" si="14"/>
        <v>0</v>
      </c>
      <c r="I86" s="304">
        <f t="shared" si="14"/>
        <v>0</v>
      </c>
      <c r="J86" s="304">
        <f t="shared" si="14"/>
        <v>0</v>
      </c>
      <c r="K86" s="304">
        <f t="shared" si="14"/>
        <v>0</v>
      </c>
      <c r="L86" s="304">
        <f t="shared" si="14"/>
        <v>0</v>
      </c>
      <c r="M86" s="304">
        <f t="shared" si="14"/>
        <v>0</v>
      </c>
      <c r="N86" s="304">
        <f t="shared" si="14"/>
        <v>0</v>
      </c>
      <c r="O86" s="304">
        <f t="shared" si="14"/>
        <v>0</v>
      </c>
      <c r="P86" s="304">
        <f t="shared" ref="P86" si="25">P43</f>
        <v>0</v>
      </c>
      <c r="Q86" s="304">
        <f t="shared" si="14"/>
        <v>0</v>
      </c>
      <c r="R86" s="304">
        <f t="shared" si="14"/>
        <v>0</v>
      </c>
      <c r="S86" s="304">
        <f t="shared" si="14"/>
        <v>0</v>
      </c>
      <c r="T86" s="304">
        <f t="shared" si="14"/>
        <v>0</v>
      </c>
      <c r="U86" s="304">
        <f t="shared" si="14"/>
        <v>0</v>
      </c>
      <c r="V86" s="304">
        <f t="shared" si="14"/>
        <v>0</v>
      </c>
    </row>
    <row r="87" spans="1:22" x14ac:dyDescent="0.25">
      <c r="A87">
        <v>617</v>
      </c>
      <c r="F87" s="304">
        <f t="shared" si="14"/>
        <v>0</v>
      </c>
      <c r="G87" s="304">
        <f t="shared" si="14"/>
        <v>0</v>
      </c>
      <c r="H87" s="304">
        <f t="shared" si="14"/>
        <v>0</v>
      </c>
      <c r="I87" s="304">
        <f t="shared" si="14"/>
        <v>0</v>
      </c>
      <c r="J87" s="304">
        <f t="shared" si="14"/>
        <v>0</v>
      </c>
      <c r="K87" s="304">
        <f t="shared" si="14"/>
        <v>0</v>
      </c>
      <c r="L87" s="304">
        <f t="shared" si="14"/>
        <v>0</v>
      </c>
      <c r="M87" s="304">
        <f t="shared" si="14"/>
        <v>0</v>
      </c>
      <c r="N87" s="304">
        <f t="shared" si="14"/>
        <v>0</v>
      </c>
      <c r="O87" s="304">
        <f t="shared" si="14"/>
        <v>0</v>
      </c>
      <c r="P87" s="304">
        <f t="shared" ref="P87" si="26">P44</f>
        <v>0</v>
      </c>
      <c r="Q87" s="304">
        <f t="shared" si="14"/>
        <v>0</v>
      </c>
      <c r="R87" s="304">
        <f t="shared" si="14"/>
        <v>0</v>
      </c>
      <c r="S87" s="304">
        <f t="shared" si="14"/>
        <v>0</v>
      </c>
      <c r="T87" s="304">
        <f t="shared" si="14"/>
        <v>0</v>
      </c>
      <c r="U87" s="304">
        <f t="shared" si="14"/>
        <v>0</v>
      </c>
      <c r="V87" s="304">
        <f t="shared" si="14"/>
        <v>0</v>
      </c>
    </row>
    <row r="88" spans="1:22" x14ac:dyDescent="0.25">
      <c r="A88">
        <v>618</v>
      </c>
      <c r="F88" s="304">
        <f t="shared" si="14"/>
        <v>0</v>
      </c>
      <c r="G88" s="304">
        <f t="shared" si="14"/>
        <v>0</v>
      </c>
      <c r="H88" s="304">
        <f t="shared" si="14"/>
        <v>0</v>
      </c>
      <c r="I88" s="304">
        <f t="shared" si="14"/>
        <v>0</v>
      </c>
      <c r="J88" s="304">
        <f t="shared" si="14"/>
        <v>0</v>
      </c>
      <c r="K88" s="304">
        <f t="shared" si="14"/>
        <v>0</v>
      </c>
      <c r="L88" s="304">
        <f t="shared" si="14"/>
        <v>0</v>
      </c>
      <c r="M88" s="304">
        <f t="shared" si="14"/>
        <v>0</v>
      </c>
      <c r="N88" s="304">
        <f t="shared" si="14"/>
        <v>0</v>
      </c>
      <c r="O88" s="304">
        <f t="shared" si="14"/>
        <v>0</v>
      </c>
      <c r="P88" s="304">
        <f t="shared" ref="P88" si="27">P45</f>
        <v>0</v>
      </c>
      <c r="Q88" s="304">
        <f t="shared" si="14"/>
        <v>0</v>
      </c>
      <c r="R88" s="304">
        <f t="shared" si="14"/>
        <v>0</v>
      </c>
      <c r="S88" s="304">
        <f t="shared" si="14"/>
        <v>0</v>
      </c>
      <c r="T88" s="304">
        <f t="shared" si="14"/>
        <v>0</v>
      </c>
      <c r="U88" s="304">
        <f t="shared" si="14"/>
        <v>0</v>
      </c>
      <c r="V88" s="304">
        <f t="shared" si="14"/>
        <v>0</v>
      </c>
    </row>
    <row r="89" spans="1:22" s="304" customFormat="1" x14ac:dyDescent="0.25">
      <c r="A89" s="304">
        <v>620</v>
      </c>
      <c r="F89" s="304">
        <f>F46</f>
        <v>2</v>
      </c>
      <c r="G89" s="304">
        <f t="shared" ref="G89:V89" si="28">G46</f>
        <v>2</v>
      </c>
      <c r="H89" s="304">
        <f t="shared" si="28"/>
        <v>0</v>
      </c>
      <c r="I89" s="304">
        <f t="shared" si="28"/>
        <v>2</v>
      </c>
      <c r="J89" s="304">
        <f t="shared" si="28"/>
        <v>0</v>
      </c>
      <c r="K89" s="304">
        <f t="shared" si="28"/>
        <v>0</v>
      </c>
      <c r="L89" s="304">
        <f t="shared" si="28"/>
        <v>0</v>
      </c>
      <c r="M89" s="304">
        <f t="shared" si="28"/>
        <v>0</v>
      </c>
      <c r="N89" s="304">
        <f t="shared" si="28"/>
        <v>0</v>
      </c>
      <c r="O89" s="304">
        <f t="shared" si="28"/>
        <v>2</v>
      </c>
      <c r="P89" s="304">
        <f t="shared" ref="P89" si="29">P46</f>
        <v>1</v>
      </c>
      <c r="Q89" s="304">
        <f t="shared" si="28"/>
        <v>2</v>
      </c>
      <c r="R89" s="304">
        <f t="shared" si="28"/>
        <v>2</v>
      </c>
      <c r="S89" s="304">
        <f t="shared" si="28"/>
        <v>2</v>
      </c>
      <c r="T89" s="304">
        <f t="shared" si="28"/>
        <v>2</v>
      </c>
      <c r="U89" s="304">
        <f t="shared" si="28"/>
        <v>1</v>
      </c>
      <c r="V89" s="304">
        <f t="shared" si="28"/>
        <v>0</v>
      </c>
    </row>
    <row r="90" spans="1:22" x14ac:dyDescent="0.25">
      <c r="A90">
        <v>625</v>
      </c>
      <c r="F90">
        <f>F49</f>
        <v>1</v>
      </c>
      <c r="G90" s="304">
        <f t="shared" ref="G90:V90" si="30">G49</f>
        <v>1</v>
      </c>
      <c r="H90" s="304">
        <f t="shared" si="30"/>
        <v>0</v>
      </c>
      <c r="I90" s="304">
        <f t="shared" si="30"/>
        <v>1</v>
      </c>
      <c r="J90" s="304">
        <f t="shared" si="30"/>
        <v>0</v>
      </c>
      <c r="K90" s="304">
        <f t="shared" si="30"/>
        <v>0</v>
      </c>
      <c r="L90" s="304">
        <f t="shared" si="30"/>
        <v>0</v>
      </c>
      <c r="M90" s="304">
        <f t="shared" si="30"/>
        <v>0</v>
      </c>
      <c r="N90" s="304">
        <f t="shared" si="30"/>
        <v>1</v>
      </c>
      <c r="O90" s="304">
        <f t="shared" si="30"/>
        <v>1</v>
      </c>
      <c r="P90" s="304">
        <f t="shared" ref="P90" si="31">P49</f>
        <v>1</v>
      </c>
      <c r="Q90" s="304">
        <f t="shared" si="30"/>
        <v>1</v>
      </c>
      <c r="R90" s="304">
        <f t="shared" si="30"/>
        <v>1</v>
      </c>
      <c r="S90" s="304">
        <f t="shared" si="30"/>
        <v>1</v>
      </c>
      <c r="T90" s="304">
        <f t="shared" si="30"/>
        <v>1</v>
      </c>
      <c r="U90" s="304">
        <f t="shared" si="30"/>
        <v>1</v>
      </c>
      <c r="V90" s="304">
        <f t="shared" si="30"/>
        <v>0</v>
      </c>
    </row>
    <row r="91" spans="1:22" s="304" customFormat="1" x14ac:dyDescent="0.25">
      <c r="A91" s="304">
        <v>992</v>
      </c>
      <c r="F91" s="304">
        <f>F50</f>
        <v>0</v>
      </c>
      <c r="G91" s="304">
        <f t="shared" ref="G91:V91" si="32">G50</f>
        <v>2</v>
      </c>
      <c r="H91" s="304">
        <f t="shared" si="32"/>
        <v>0</v>
      </c>
      <c r="I91" s="304">
        <f t="shared" si="32"/>
        <v>1</v>
      </c>
      <c r="J91" s="304">
        <f t="shared" si="32"/>
        <v>0</v>
      </c>
      <c r="K91" s="304">
        <f t="shared" si="32"/>
        <v>0</v>
      </c>
      <c r="L91" s="304">
        <f t="shared" si="32"/>
        <v>0</v>
      </c>
      <c r="M91" s="304">
        <f t="shared" si="32"/>
        <v>0</v>
      </c>
      <c r="N91" s="304">
        <f t="shared" si="32"/>
        <v>1</v>
      </c>
      <c r="O91" s="304">
        <f t="shared" si="32"/>
        <v>3</v>
      </c>
      <c r="P91" s="304">
        <f t="shared" ref="P91" si="33">P50</f>
        <v>2</v>
      </c>
      <c r="Q91" s="304">
        <f t="shared" si="32"/>
        <v>1</v>
      </c>
      <c r="R91" s="304">
        <f t="shared" si="32"/>
        <v>3</v>
      </c>
      <c r="S91" s="304">
        <f t="shared" si="32"/>
        <v>2</v>
      </c>
      <c r="T91" s="304">
        <f t="shared" si="32"/>
        <v>1</v>
      </c>
      <c r="U91" s="304">
        <f t="shared" si="32"/>
        <v>1</v>
      </c>
      <c r="V91" s="304">
        <f t="shared" si="32"/>
        <v>0</v>
      </c>
    </row>
    <row r="92" spans="1:22" x14ac:dyDescent="0.25">
      <c r="A92">
        <v>998</v>
      </c>
      <c r="F92">
        <f>F53</f>
        <v>53</v>
      </c>
      <c r="G92" s="304">
        <f t="shared" ref="G92:V92" si="34">G53</f>
        <v>53</v>
      </c>
      <c r="H92" s="304">
        <f t="shared" si="34"/>
        <v>0</v>
      </c>
      <c r="I92" s="304">
        <f t="shared" si="34"/>
        <v>53</v>
      </c>
      <c r="J92" s="304">
        <f t="shared" si="34"/>
        <v>0</v>
      </c>
      <c r="K92" s="304">
        <f t="shared" si="34"/>
        <v>0</v>
      </c>
      <c r="L92" s="304">
        <f t="shared" si="34"/>
        <v>0</v>
      </c>
      <c r="M92" s="304">
        <f t="shared" si="34"/>
        <v>0</v>
      </c>
      <c r="N92" s="304">
        <f t="shared" si="34"/>
        <v>53</v>
      </c>
      <c r="O92" s="304">
        <f t="shared" si="34"/>
        <v>53</v>
      </c>
      <c r="P92" s="304">
        <f t="shared" ref="P92" si="35">P53</f>
        <v>53</v>
      </c>
      <c r="Q92" s="304">
        <f t="shared" si="34"/>
        <v>53</v>
      </c>
      <c r="R92" s="304">
        <f t="shared" si="34"/>
        <v>53</v>
      </c>
      <c r="S92" s="304">
        <f t="shared" si="34"/>
        <v>53</v>
      </c>
      <c r="T92" s="304">
        <f t="shared" si="34"/>
        <v>53</v>
      </c>
      <c r="U92" s="304">
        <f t="shared" si="34"/>
        <v>53</v>
      </c>
      <c r="V92" s="304">
        <f t="shared" si="34"/>
        <v>0</v>
      </c>
    </row>
    <row r="93" spans="1:22" x14ac:dyDescent="0.25">
      <c r="A93">
        <v>999</v>
      </c>
      <c r="F93">
        <f>F54</f>
        <v>53876</v>
      </c>
      <c r="G93" s="304">
        <f t="shared" ref="G93:V93" si="36">G54</f>
        <v>53926</v>
      </c>
      <c r="H93" s="304">
        <f t="shared" si="36"/>
        <v>0</v>
      </c>
      <c r="I93" s="304">
        <f t="shared" si="36"/>
        <v>53881</v>
      </c>
      <c r="J93" s="304">
        <f t="shared" si="36"/>
        <v>0</v>
      </c>
      <c r="K93" s="304">
        <f t="shared" si="36"/>
        <v>0</v>
      </c>
      <c r="L93" s="304">
        <f t="shared" si="36"/>
        <v>0</v>
      </c>
      <c r="M93" s="304">
        <f t="shared" si="36"/>
        <v>0</v>
      </c>
      <c r="N93" s="304">
        <f t="shared" si="36"/>
        <v>53897</v>
      </c>
      <c r="O93" s="304">
        <f t="shared" si="36"/>
        <v>53970</v>
      </c>
      <c r="P93" s="304">
        <f t="shared" ref="P93" si="37">P54</f>
        <v>53950</v>
      </c>
      <c r="Q93" s="304">
        <f t="shared" si="36"/>
        <v>53901</v>
      </c>
      <c r="R93" s="304">
        <f t="shared" si="36"/>
        <v>53902</v>
      </c>
      <c r="S93" s="304">
        <f t="shared" si="36"/>
        <v>53923</v>
      </c>
      <c r="T93" s="304">
        <f t="shared" si="36"/>
        <v>53908</v>
      </c>
      <c r="U93" s="304">
        <f t="shared" si="36"/>
        <v>53913</v>
      </c>
      <c r="V93" s="304">
        <f t="shared" si="36"/>
        <v>0</v>
      </c>
    </row>
    <row r="94" spans="1:22" x14ac:dyDescent="0.25">
      <c r="G94" s="304"/>
      <c r="H94" s="304"/>
      <c r="I94" s="304"/>
      <c r="J94" s="304"/>
      <c r="K94" s="304"/>
      <c r="L94" s="304"/>
      <c r="M94" s="304"/>
      <c r="N94" s="304"/>
      <c r="O94" s="304"/>
      <c r="Q94" s="304"/>
      <c r="R94" s="304"/>
      <c r="S94" s="304"/>
      <c r="T94" s="304"/>
      <c r="U94" s="304"/>
      <c r="V94" s="304"/>
    </row>
    <row r="95" spans="1:22" x14ac:dyDescent="0.25">
      <c r="F95">
        <f>SUM(F69:F94)</f>
        <v>53934</v>
      </c>
      <c r="G95" s="304">
        <f t="shared" ref="G95:V95" si="38">SUM(G69:G94)</f>
        <v>12754211.9</v>
      </c>
      <c r="H95" s="304">
        <f t="shared" si="38"/>
        <v>0</v>
      </c>
      <c r="I95" s="304">
        <f t="shared" si="38"/>
        <v>1631154</v>
      </c>
      <c r="J95" s="304">
        <f t="shared" si="38"/>
        <v>0</v>
      </c>
      <c r="K95" s="304">
        <f t="shared" si="38"/>
        <v>0</v>
      </c>
      <c r="L95" s="304">
        <f t="shared" si="38"/>
        <v>0</v>
      </c>
      <c r="M95" s="304">
        <f t="shared" si="38"/>
        <v>0</v>
      </c>
      <c r="N95" s="304">
        <f t="shared" si="38"/>
        <v>53954</v>
      </c>
      <c r="O95" s="304">
        <f t="shared" si="38"/>
        <v>54031</v>
      </c>
      <c r="P95" s="304">
        <f t="shared" si="38"/>
        <v>3023915.8</v>
      </c>
      <c r="Q95" s="304">
        <f t="shared" si="38"/>
        <v>9450124</v>
      </c>
      <c r="R95" s="304">
        <f t="shared" si="38"/>
        <v>53964</v>
      </c>
      <c r="S95" s="304">
        <f t="shared" si="38"/>
        <v>92712865</v>
      </c>
      <c r="T95" s="304">
        <f t="shared" si="38"/>
        <v>53967</v>
      </c>
      <c r="U95" s="304">
        <f t="shared" si="38"/>
        <v>53971</v>
      </c>
      <c r="V95" s="304">
        <f t="shared" si="38"/>
        <v>0</v>
      </c>
    </row>
    <row r="96" spans="1:22" x14ac:dyDescent="0.25">
      <c r="G96" s="304"/>
      <c r="H96" s="304"/>
      <c r="I96" s="304"/>
      <c r="J96" s="304"/>
      <c r="K96" s="304"/>
      <c r="L96" s="304"/>
      <c r="M96" s="304"/>
      <c r="N96" s="304"/>
      <c r="O96" s="304"/>
      <c r="Q96" s="304"/>
      <c r="R96" s="304"/>
      <c r="S96" s="304"/>
      <c r="T96" s="304"/>
      <c r="U96" s="304"/>
      <c r="V96" s="304"/>
    </row>
    <row r="97" spans="6:22" x14ac:dyDescent="0.25">
      <c r="F97" s="313">
        <f>F56-F95</f>
        <v>2770839</v>
      </c>
      <c r="G97" s="313">
        <f t="shared" ref="G97:V97" si="39">G56-G95</f>
        <v>3889363776</v>
      </c>
      <c r="H97" s="313">
        <f t="shared" si="39"/>
        <v>0</v>
      </c>
      <c r="I97" s="313">
        <f t="shared" si="39"/>
        <v>2377337832</v>
      </c>
      <c r="J97" s="313">
        <f t="shared" si="39"/>
        <v>0</v>
      </c>
      <c r="K97" s="313">
        <f t="shared" si="39"/>
        <v>0</v>
      </c>
      <c r="L97" s="313">
        <f t="shared" si="39"/>
        <v>0</v>
      </c>
      <c r="M97" s="313">
        <f t="shared" si="39"/>
        <v>0</v>
      </c>
      <c r="N97" s="313">
        <f t="shared" si="39"/>
        <v>1588374112</v>
      </c>
      <c r="O97" s="313">
        <f t="shared" si="39"/>
        <v>330155109</v>
      </c>
      <c r="P97" s="313">
        <f t="shared" ref="P97" si="40">P56-P95</f>
        <v>2223234971</v>
      </c>
      <c r="Q97" s="313">
        <f t="shared" si="39"/>
        <v>8674169002</v>
      </c>
      <c r="R97" s="313">
        <f t="shared" si="39"/>
        <v>755171636</v>
      </c>
      <c r="S97" s="313">
        <f t="shared" si="39"/>
        <v>946379401</v>
      </c>
      <c r="T97" s="313">
        <f t="shared" si="39"/>
        <v>443574419</v>
      </c>
      <c r="U97" s="313">
        <f t="shared" si="39"/>
        <v>1649439004</v>
      </c>
      <c r="V97" s="313">
        <f t="shared" si="39"/>
        <v>0</v>
      </c>
    </row>
  </sheetData>
  <sheetProtection password="CEAA"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5"/>
  <sheetViews>
    <sheetView zoomScaleNormal="100" workbookViewId="0">
      <selection activeCell="A15" sqref="A15"/>
    </sheetView>
  </sheetViews>
  <sheetFormatPr defaultColWidth="8.85546875" defaultRowHeight="15" x14ac:dyDescent="0.25"/>
  <cols>
    <col min="1" max="1" width="46.5703125" style="66" customWidth="1"/>
    <col min="2" max="2" width="8.85546875" style="66"/>
    <col min="3" max="3" width="16.5703125" style="66" customWidth="1"/>
    <col min="4" max="4" width="35.140625" style="66" customWidth="1"/>
    <col min="5" max="5" width="20.5703125" style="66" customWidth="1"/>
    <col min="6" max="6" width="8.28515625" style="66" bestFit="1" customWidth="1"/>
    <col min="7" max="8" width="11.85546875" style="66" bestFit="1" customWidth="1"/>
    <col min="9" max="9" width="13.5703125" style="66" bestFit="1" customWidth="1"/>
    <col min="10" max="10" width="8.85546875" style="66"/>
    <col min="11" max="11" width="10.85546875" style="66" bestFit="1" customWidth="1"/>
    <col min="12" max="12" width="8.28515625" style="66" bestFit="1" customWidth="1"/>
    <col min="13" max="13" width="10.85546875" style="66" bestFit="1" customWidth="1"/>
    <col min="14" max="14" width="8" style="66" bestFit="1" customWidth="1"/>
    <col min="15" max="16" width="11.85546875" style="66" bestFit="1" customWidth="1"/>
    <col min="17" max="17" width="10.85546875" style="66" bestFit="1" customWidth="1"/>
    <col min="18" max="18" width="8.42578125" style="66" bestFit="1" customWidth="1"/>
    <col min="19" max="19" width="8.7109375" style="66" bestFit="1" customWidth="1"/>
    <col min="20" max="20" width="11.85546875" style="66" bestFit="1" customWidth="1"/>
    <col min="21" max="21" width="8.28515625" style="66" bestFit="1" customWidth="1"/>
    <col min="22" max="22" width="8.42578125" style="66" bestFit="1" customWidth="1"/>
    <col min="23" max="23" width="8.7109375" style="66" bestFit="1" customWidth="1"/>
    <col min="24" max="24" width="8.85546875" style="66"/>
    <col min="25" max="25" width="8.7109375" style="66" bestFit="1" customWidth="1"/>
    <col min="26" max="26" width="11.85546875" style="66" bestFit="1" customWidth="1"/>
    <col min="27" max="27" width="8.7109375" style="66" bestFit="1" customWidth="1"/>
    <col min="28" max="16384" width="8.85546875" style="66"/>
  </cols>
  <sheetData>
    <row r="1" spans="1:27" x14ac:dyDescent="0.25">
      <c r="A1" s="159" t="s">
        <v>15</v>
      </c>
      <c r="B1" s="160">
        <v>53876</v>
      </c>
      <c r="C1" s="128"/>
      <c r="D1" s="127" t="s">
        <v>15</v>
      </c>
      <c r="E1" s="198">
        <v>53876</v>
      </c>
      <c r="F1" s="128"/>
      <c r="G1" s="128"/>
      <c r="H1" s="128"/>
      <c r="I1" s="128"/>
      <c r="J1" s="128"/>
      <c r="K1" s="128"/>
      <c r="L1" s="128"/>
      <c r="M1" s="128"/>
      <c r="N1" s="128"/>
      <c r="O1" s="128"/>
      <c r="P1" s="128"/>
      <c r="Q1" s="128"/>
      <c r="R1" s="128"/>
      <c r="S1" s="128"/>
      <c r="T1" s="128"/>
      <c r="U1" s="128"/>
      <c r="V1" s="128"/>
      <c r="W1" s="128"/>
      <c r="X1" s="128"/>
      <c r="Y1" s="128"/>
      <c r="Z1" s="128"/>
      <c r="AA1" s="128"/>
    </row>
    <row r="2" spans="1:27" x14ac:dyDescent="0.25">
      <c r="A2" s="159" t="s">
        <v>16</v>
      </c>
      <c r="B2" s="160">
        <v>53926</v>
      </c>
      <c r="C2" s="131"/>
      <c r="D2" s="201" t="s">
        <v>16</v>
      </c>
      <c r="E2" s="200">
        <v>53926</v>
      </c>
      <c r="F2" s="130"/>
      <c r="G2" s="130"/>
      <c r="H2" s="130"/>
      <c r="I2" s="130"/>
      <c r="J2" s="130"/>
      <c r="K2" s="130"/>
      <c r="L2" s="130"/>
      <c r="M2" s="130"/>
      <c r="N2" s="130"/>
      <c r="O2" s="130"/>
      <c r="P2" s="130"/>
      <c r="Q2" s="130"/>
      <c r="R2" s="130"/>
      <c r="S2" s="130"/>
      <c r="T2" s="130"/>
      <c r="U2" s="130"/>
      <c r="V2" s="130"/>
      <c r="W2" s="130"/>
      <c r="X2" s="130"/>
      <c r="Y2" s="130"/>
      <c r="Z2" s="130"/>
      <c r="AA2" s="130"/>
    </row>
    <row r="3" spans="1:27" x14ac:dyDescent="0.25">
      <c r="A3" s="159" t="s">
        <v>17</v>
      </c>
      <c r="B3" s="160">
        <v>53880</v>
      </c>
      <c r="C3" s="129"/>
      <c r="D3" s="126" t="s">
        <v>17</v>
      </c>
      <c r="E3" s="199">
        <v>53880</v>
      </c>
      <c r="F3" s="132"/>
      <c r="G3" s="132"/>
      <c r="H3" s="132"/>
      <c r="I3" s="132"/>
      <c r="J3" s="132"/>
      <c r="K3" s="132"/>
      <c r="L3" s="132"/>
      <c r="M3" s="132"/>
      <c r="N3" s="132"/>
      <c r="O3" s="132"/>
      <c r="P3" s="132"/>
      <c r="Q3" s="132"/>
      <c r="R3" s="132"/>
      <c r="S3" s="132"/>
      <c r="T3" s="132"/>
      <c r="U3" s="132"/>
      <c r="V3" s="132"/>
      <c r="W3" s="132"/>
      <c r="X3" s="132"/>
      <c r="Y3" s="132"/>
      <c r="Z3" s="132"/>
      <c r="AA3" s="132"/>
    </row>
    <row r="4" spans="1:27" x14ac:dyDescent="0.25">
      <c r="A4" s="159" t="s">
        <v>18</v>
      </c>
      <c r="B4" s="160">
        <v>53881</v>
      </c>
      <c r="C4" s="129"/>
      <c r="D4" s="126" t="s">
        <v>18</v>
      </c>
      <c r="E4" s="199">
        <v>53881</v>
      </c>
      <c r="F4" s="132"/>
      <c r="G4" s="132"/>
      <c r="H4" s="132"/>
      <c r="I4" s="132"/>
      <c r="J4" s="132"/>
      <c r="K4" s="132"/>
      <c r="L4" s="132"/>
      <c r="M4" s="132"/>
      <c r="N4" s="132"/>
      <c r="O4" s="132"/>
      <c r="P4" s="132"/>
      <c r="Q4" s="132"/>
      <c r="R4" s="132"/>
      <c r="S4" s="132"/>
      <c r="T4" s="132"/>
      <c r="U4" s="132"/>
      <c r="V4" s="132"/>
      <c r="W4" s="132"/>
      <c r="X4" s="132"/>
      <c r="Y4" s="132"/>
      <c r="Z4" s="132"/>
      <c r="AA4" s="132"/>
    </row>
    <row r="5" spans="1:27" x14ac:dyDescent="0.25">
      <c r="A5" s="159" t="s">
        <v>19</v>
      </c>
      <c r="B5" s="160">
        <v>53938</v>
      </c>
      <c r="C5" s="129"/>
      <c r="D5" s="126" t="s">
        <v>19</v>
      </c>
      <c r="E5" s="199">
        <v>53938</v>
      </c>
      <c r="F5" s="132"/>
      <c r="G5" s="132"/>
      <c r="H5" s="132"/>
      <c r="I5" s="132"/>
      <c r="J5" s="132"/>
      <c r="K5" s="132"/>
      <c r="L5" s="132"/>
      <c r="M5" s="132"/>
      <c r="N5" s="132"/>
      <c r="O5" s="132"/>
      <c r="P5" s="132"/>
      <c r="Q5" s="132"/>
      <c r="R5" s="132"/>
      <c r="S5" s="132"/>
      <c r="T5" s="132"/>
      <c r="U5" s="132"/>
      <c r="V5" s="132"/>
      <c r="W5" s="132"/>
      <c r="X5" s="132"/>
      <c r="Y5" s="132"/>
      <c r="Z5" s="132"/>
      <c r="AA5" s="132"/>
    </row>
    <row r="6" spans="1:27" x14ac:dyDescent="0.25">
      <c r="A6" s="159" t="s">
        <v>20</v>
      </c>
      <c r="B6" s="160">
        <v>53883</v>
      </c>
      <c r="C6" s="129"/>
      <c r="F6" s="132"/>
      <c r="G6" s="132"/>
      <c r="H6" s="132"/>
      <c r="I6" s="132"/>
      <c r="J6" s="132"/>
      <c r="K6" s="132"/>
      <c r="L6" s="132"/>
      <c r="M6" s="132"/>
      <c r="N6" s="132"/>
      <c r="O6" s="132"/>
      <c r="P6" s="132"/>
      <c r="Q6" s="132"/>
      <c r="R6" s="132"/>
      <c r="S6" s="132"/>
      <c r="T6" s="132"/>
      <c r="U6" s="132"/>
      <c r="V6" s="132"/>
      <c r="W6" s="132"/>
      <c r="X6" s="132"/>
      <c r="Y6" s="132"/>
      <c r="Z6" s="132"/>
      <c r="AA6" s="132"/>
    </row>
    <row r="7" spans="1:27" x14ac:dyDescent="0.25">
      <c r="A7" s="159" t="s">
        <v>21</v>
      </c>
      <c r="B7" s="160">
        <v>53884</v>
      </c>
      <c r="C7" s="129"/>
      <c r="D7" s="126" t="s">
        <v>21</v>
      </c>
      <c r="E7" s="199">
        <v>53884</v>
      </c>
      <c r="F7" s="132"/>
      <c r="G7" s="132"/>
      <c r="H7" s="132"/>
      <c r="I7" s="132"/>
      <c r="J7" s="132"/>
      <c r="K7" s="132"/>
      <c r="L7" s="132"/>
      <c r="M7" s="132"/>
      <c r="N7" s="132"/>
      <c r="O7" s="132"/>
      <c r="P7" s="132"/>
      <c r="Q7" s="132"/>
      <c r="R7" s="132"/>
      <c r="S7" s="132"/>
      <c r="T7" s="132"/>
      <c r="U7" s="132"/>
      <c r="V7" s="132"/>
      <c r="W7" s="132"/>
      <c r="X7" s="132"/>
      <c r="Y7" s="132"/>
      <c r="Z7" s="132"/>
      <c r="AA7" s="132"/>
    </row>
    <row r="8" spans="1:27" x14ac:dyDescent="0.25">
      <c r="A8" s="159" t="s">
        <v>22</v>
      </c>
      <c r="B8" s="160">
        <v>53887</v>
      </c>
      <c r="C8" s="129"/>
      <c r="D8" s="126" t="s">
        <v>23</v>
      </c>
      <c r="E8" s="199">
        <v>53889</v>
      </c>
      <c r="F8" s="132"/>
      <c r="G8" s="132"/>
      <c r="H8" s="132"/>
      <c r="I8" s="132"/>
      <c r="J8" s="132"/>
      <c r="K8" s="132"/>
      <c r="L8" s="132"/>
      <c r="M8" s="132"/>
      <c r="N8" s="132"/>
      <c r="O8" s="132"/>
      <c r="P8" s="132"/>
      <c r="Q8" s="132"/>
      <c r="R8" s="132"/>
      <c r="S8" s="132"/>
      <c r="T8" s="132"/>
      <c r="U8" s="132"/>
      <c r="V8" s="132"/>
      <c r="W8" s="132"/>
      <c r="X8" s="132"/>
      <c r="Y8" s="132"/>
      <c r="Z8" s="132"/>
      <c r="AA8" s="132"/>
    </row>
    <row r="9" spans="1:27" x14ac:dyDescent="0.25">
      <c r="A9" s="159" t="s">
        <v>23</v>
      </c>
      <c r="B9" s="160">
        <v>53889</v>
      </c>
      <c r="C9" s="129"/>
      <c r="F9" s="132"/>
      <c r="G9" s="132"/>
      <c r="H9" s="132"/>
      <c r="I9" s="132"/>
      <c r="J9" s="132"/>
      <c r="K9" s="132"/>
      <c r="L9" s="132"/>
      <c r="M9" s="132"/>
      <c r="N9" s="132"/>
      <c r="O9" s="132"/>
      <c r="P9" s="132"/>
      <c r="Q9" s="132"/>
      <c r="R9" s="132"/>
      <c r="S9" s="132"/>
      <c r="T9" s="132"/>
      <c r="U9" s="132"/>
      <c r="V9" s="132"/>
      <c r="W9" s="132"/>
      <c r="X9" s="132"/>
      <c r="Y9" s="132"/>
      <c r="Z9" s="132"/>
      <c r="AA9" s="132"/>
    </row>
    <row r="10" spans="1:27" x14ac:dyDescent="0.25">
      <c r="A10" s="159" t="s">
        <v>24</v>
      </c>
      <c r="B10" s="160">
        <v>53878</v>
      </c>
      <c r="C10" s="129"/>
      <c r="F10" s="132"/>
      <c r="G10" s="132"/>
      <c r="H10" s="132"/>
      <c r="I10" s="132"/>
      <c r="J10" s="132"/>
      <c r="K10" s="132"/>
      <c r="L10" s="132"/>
      <c r="M10" s="132"/>
      <c r="N10" s="132"/>
      <c r="O10" s="132"/>
      <c r="P10" s="132"/>
      <c r="Q10" s="132"/>
      <c r="R10" s="132"/>
      <c r="S10" s="132"/>
      <c r="T10" s="132"/>
      <c r="U10" s="132"/>
      <c r="V10" s="132"/>
      <c r="W10" s="132"/>
      <c r="X10" s="132"/>
      <c r="Y10" s="132"/>
      <c r="Z10" s="132"/>
      <c r="AA10" s="132"/>
    </row>
    <row r="11" spans="1:27" x14ac:dyDescent="0.25">
      <c r="A11" s="159" t="s">
        <v>25</v>
      </c>
      <c r="B11" s="160">
        <v>53890</v>
      </c>
      <c r="C11" s="129"/>
      <c r="F11" s="132"/>
      <c r="G11" s="132"/>
      <c r="H11" s="132"/>
      <c r="I11" s="132"/>
      <c r="J11" s="132"/>
      <c r="K11" s="132"/>
      <c r="L11" s="132"/>
      <c r="M11" s="132"/>
      <c r="N11" s="132"/>
      <c r="O11" s="132"/>
      <c r="P11" s="132"/>
      <c r="Q11" s="132"/>
      <c r="R11" s="132"/>
      <c r="S11" s="132"/>
      <c r="T11" s="132"/>
      <c r="U11" s="132"/>
      <c r="V11" s="132"/>
      <c r="W11" s="132"/>
      <c r="X11" s="132"/>
      <c r="Y11" s="132"/>
      <c r="Z11" s="132"/>
      <c r="AA11" s="132"/>
    </row>
    <row r="12" spans="1:27" x14ac:dyDescent="0.25">
      <c r="A12" s="159" t="s">
        <v>26</v>
      </c>
      <c r="B12" s="160">
        <v>53897</v>
      </c>
      <c r="C12" s="129"/>
      <c r="D12" s="126" t="s">
        <v>26</v>
      </c>
      <c r="E12" s="199">
        <v>53897</v>
      </c>
      <c r="F12" s="132"/>
      <c r="G12" s="132"/>
      <c r="H12" s="132"/>
      <c r="I12" s="132"/>
      <c r="J12" s="132"/>
      <c r="K12" s="132"/>
      <c r="L12" s="132"/>
      <c r="M12" s="132"/>
      <c r="N12" s="132"/>
      <c r="O12" s="132"/>
      <c r="P12" s="132"/>
      <c r="Q12" s="132"/>
      <c r="R12" s="132"/>
      <c r="S12" s="132"/>
      <c r="T12" s="132"/>
      <c r="U12" s="132"/>
      <c r="V12" s="132"/>
      <c r="W12" s="132"/>
      <c r="X12" s="132"/>
      <c r="Y12" s="132"/>
      <c r="Z12" s="132"/>
      <c r="AA12" s="132"/>
    </row>
    <row r="13" spans="1:27" x14ac:dyDescent="0.25">
      <c r="A13" s="159" t="s">
        <v>27</v>
      </c>
      <c r="B13" s="160">
        <v>53970</v>
      </c>
      <c r="C13" s="129"/>
      <c r="D13" s="126" t="s">
        <v>27</v>
      </c>
      <c r="E13" s="199">
        <v>53970</v>
      </c>
      <c r="F13" s="132"/>
      <c r="G13" s="132"/>
      <c r="H13" s="132"/>
      <c r="I13" s="132"/>
      <c r="J13" s="132"/>
      <c r="K13" s="132"/>
      <c r="L13" s="132"/>
      <c r="M13" s="132"/>
      <c r="N13" s="132"/>
      <c r="O13" s="132"/>
      <c r="P13" s="132"/>
      <c r="Q13" s="132"/>
      <c r="R13" s="132"/>
      <c r="S13" s="132"/>
      <c r="T13" s="132"/>
      <c r="U13" s="132"/>
      <c r="V13" s="132"/>
      <c r="W13" s="132"/>
      <c r="X13" s="132"/>
      <c r="Y13" s="132"/>
      <c r="Z13" s="132"/>
      <c r="AA13" s="132"/>
    </row>
    <row r="14" spans="1:27" x14ac:dyDescent="0.25">
      <c r="A14" s="159" t="s">
        <v>28</v>
      </c>
      <c r="B14" s="160">
        <v>53893</v>
      </c>
      <c r="C14" s="129"/>
      <c r="E14" s="199"/>
      <c r="F14" s="132"/>
      <c r="G14" s="132"/>
      <c r="H14" s="132"/>
      <c r="I14" s="132"/>
      <c r="J14" s="132"/>
      <c r="K14" s="132"/>
      <c r="L14" s="132"/>
      <c r="M14" s="132"/>
      <c r="N14" s="132"/>
      <c r="O14" s="132"/>
      <c r="P14" s="132"/>
      <c r="Q14" s="132"/>
      <c r="R14" s="132"/>
      <c r="S14" s="132"/>
      <c r="T14" s="132"/>
      <c r="U14" s="132"/>
      <c r="V14" s="132"/>
      <c r="W14" s="132"/>
      <c r="X14" s="132"/>
      <c r="Y14" s="132"/>
      <c r="Z14" s="132"/>
      <c r="AA14" s="132"/>
    </row>
    <row r="15" spans="1:27" x14ac:dyDescent="0.25">
      <c r="A15" s="159" t="s">
        <v>29</v>
      </c>
      <c r="B15" s="160">
        <v>53950</v>
      </c>
      <c r="C15" s="129"/>
      <c r="D15" s="126" t="s">
        <v>30</v>
      </c>
      <c r="E15" s="199">
        <v>53901</v>
      </c>
      <c r="F15" s="132"/>
      <c r="G15" s="132"/>
      <c r="H15" s="132"/>
      <c r="I15" s="132"/>
      <c r="J15" s="132"/>
      <c r="K15" s="132"/>
      <c r="L15" s="132"/>
      <c r="M15" s="132"/>
      <c r="N15" s="132"/>
      <c r="O15" s="132"/>
      <c r="P15" s="132"/>
      <c r="Q15" s="132"/>
      <c r="R15" s="132"/>
      <c r="S15" s="132"/>
      <c r="T15" s="132"/>
      <c r="U15" s="132"/>
      <c r="V15" s="132"/>
      <c r="W15" s="132"/>
      <c r="X15" s="132"/>
      <c r="Y15" s="132"/>
      <c r="Z15" s="132"/>
      <c r="AA15" s="132"/>
    </row>
    <row r="16" spans="1:27" x14ac:dyDescent="0.25">
      <c r="A16" s="159" t="s">
        <v>30</v>
      </c>
      <c r="B16" s="160">
        <v>53901</v>
      </c>
      <c r="C16" s="129"/>
      <c r="F16" s="132"/>
      <c r="G16" s="132"/>
      <c r="H16" s="132"/>
      <c r="I16" s="132"/>
      <c r="J16" s="132"/>
      <c r="K16" s="132"/>
      <c r="L16" s="132"/>
      <c r="M16" s="132"/>
      <c r="N16" s="132"/>
      <c r="O16" s="132"/>
      <c r="P16" s="132"/>
      <c r="Q16" s="132"/>
      <c r="R16" s="132"/>
      <c r="S16" s="132"/>
      <c r="T16" s="132"/>
      <c r="U16" s="132"/>
      <c r="V16" s="132"/>
      <c r="W16" s="132"/>
      <c r="X16" s="132"/>
      <c r="Y16" s="132"/>
      <c r="Z16" s="132"/>
      <c r="AA16" s="132"/>
    </row>
    <row r="17" spans="1:27" x14ac:dyDescent="0.25">
      <c r="A17" s="159" t="s">
        <v>71</v>
      </c>
      <c r="B17" s="160">
        <v>53902</v>
      </c>
      <c r="C17" s="129"/>
      <c r="D17" s="126" t="s">
        <v>71</v>
      </c>
      <c r="E17" s="199">
        <v>53902</v>
      </c>
      <c r="F17" s="132"/>
      <c r="G17" s="132"/>
      <c r="H17" s="132"/>
      <c r="I17" s="132"/>
      <c r="J17" s="132"/>
      <c r="K17" s="132"/>
      <c r="L17" s="132"/>
      <c r="M17" s="132"/>
      <c r="N17" s="132"/>
      <c r="O17" s="132"/>
      <c r="P17" s="132"/>
      <c r="Q17" s="132"/>
      <c r="R17" s="132"/>
      <c r="S17" s="132"/>
      <c r="T17" s="132"/>
      <c r="U17" s="132"/>
      <c r="V17" s="132"/>
      <c r="W17" s="132"/>
      <c r="X17" s="132"/>
      <c r="Y17" s="132"/>
      <c r="Z17" s="132"/>
      <c r="AA17" s="132"/>
    </row>
    <row r="18" spans="1:27" x14ac:dyDescent="0.25">
      <c r="A18" s="159" t="s">
        <v>31</v>
      </c>
      <c r="B18" s="160">
        <v>53923</v>
      </c>
      <c r="C18" s="129"/>
      <c r="D18" s="126" t="s">
        <v>31</v>
      </c>
      <c r="E18" s="199">
        <v>53923</v>
      </c>
      <c r="F18" s="132"/>
      <c r="G18" s="132"/>
      <c r="H18" s="132"/>
      <c r="I18" s="132"/>
      <c r="J18" s="132"/>
      <c r="K18" s="132"/>
      <c r="L18" s="132"/>
      <c r="M18" s="132"/>
      <c r="N18" s="132"/>
      <c r="O18" s="132"/>
      <c r="P18" s="132"/>
      <c r="Q18" s="132"/>
      <c r="R18" s="132"/>
      <c r="S18" s="132"/>
      <c r="T18" s="132"/>
      <c r="U18" s="132"/>
      <c r="V18" s="132"/>
      <c r="W18" s="132"/>
      <c r="X18" s="132"/>
      <c r="Y18" s="132"/>
      <c r="Z18" s="132"/>
      <c r="AA18" s="132"/>
    </row>
    <row r="19" spans="1:27" x14ac:dyDescent="0.25">
      <c r="A19" s="159" t="s">
        <v>32</v>
      </c>
      <c r="B19" s="160">
        <v>53908</v>
      </c>
      <c r="C19" s="129"/>
      <c r="D19" s="126" t="s">
        <v>32</v>
      </c>
      <c r="E19" s="199">
        <v>53908</v>
      </c>
      <c r="F19" s="132"/>
      <c r="G19" s="132"/>
      <c r="H19" s="132"/>
      <c r="I19" s="132"/>
      <c r="J19" s="132"/>
      <c r="K19" s="132"/>
      <c r="L19" s="132"/>
      <c r="M19" s="132"/>
      <c r="N19" s="132"/>
      <c r="O19" s="132"/>
      <c r="P19" s="132"/>
      <c r="Q19" s="132"/>
      <c r="R19" s="132"/>
      <c r="S19" s="132"/>
      <c r="T19" s="132"/>
      <c r="U19" s="132"/>
      <c r="V19" s="132"/>
      <c r="W19" s="132"/>
      <c r="X19" s="132"/>
      <c r="Y19" s="132"/>
      <c r="Z19" s="132"/>
      <c r="AA19" s="132"/>
    </row>
    <row r="20" spans="1:27" x14ac:dyDescent="0.25">
      <c r="A20" s="159" t="s">
        <v>33</v>
      </c>
      <c r="B20" s="160">
        <v>53909</v>
      </c>
      <c r="C20" s="129"/>
      <c r="D20" s="126"/>
      <c r="E20" s="199"/>
      <c r="F20" s="132"/>
      <c r="G20" s="132"/>
      <c r="H20" s="132"/>
      <c r="I20" s="132"/>
      <c r="J20" s="132"/>
      <c r="K20" s="132"/>
      <c r="L20" s="132"/>
      <c r="M20" s="132"/>
      <c r="N20" s="132"/>
      <c r="O20" s="132"/>
      <c r="P20" s="132"/>
      <c r="Q20" s="132"/>
      <c r="R20" s="132"/>
      <c r="S20" s="132"/>
      <c r="T20" s="132"/>
      <c r="U20" s="132"/>
      <c r="V20" s="132"/>
      <c r="W20" s="132"/>
      <c r="X20" s="132"/>
      <c r="Y20" s="132"/>
      <c r="Z20" s="132"/>
      <c r="AA20" s="132"/>
    </row>
    <row r="21" spans="1:27" x14ac:dyDescent="0.25">
      <c r="A21" s="159" t="s">
        <v>34</v>
      </c>
      <c r="B21" s="160">
        <v>53910</v>
      </c>
      <c r="C21" s="129"/>
      <c r="D21" s="126"/>
      <c r="E21" s="199"/>
      <c r="F21" s="132"/>
      <c r="G21" s="132"/>
      <c r="H21" s="132"/>
      <c r="I21" s="132"/>
      <c r="J21" s="132"/>
      <c r="K21" s="132"/>
      <c r="L21" s="132"/>
      <c r="M21" s="132"/>
      <c r="N21" s="132"/>
      <c r="O21" s="132"/>
      <c r="P21" s="132"/>
      <c r="Q21" s="132"/>
      <c r="R21" s="132"/>
      <c r="S21" s="132"/>
      <c r="T21" s="132"/>
      <c r="U21" s="132"/>
      <c r="V21" s="132"/>
      <c r="W21" s="132"/>
      <c r="X21" s="132"/>
      <c r="Y21" s="132"/>
      <c r="Z21" s="132"/>
      <c r="AA21" s="132"/>
    </row>
    <row r="22" spans="1:27" ht="30" x14ac:dyDescent="0.25">
      <c r="A22" s="159" t="s">
        <v>72</v>
      </c>
      <c r="B22" s="160">
        <v>53913</v>
      </c>
      <c r="C22" s="129"/>
      <c r="D22" s="126" t="s">
        <v>72</v>
      </c>
      <c r="E22" s="199">
        <v>53913</v>
      </c>
      <c r="F22" s="132"/>
      <c r="G22" s="132"/>
      <c r="H22" s="132"/>
      <c r="I22" s="132"/>
      <c r="J22" s="132"/>
      <c r="K22" s="132"/>
      <c r="L22" s="132"/>
      <c r="M22" s="132"/>
      <c r="N22" s="132"/>
      <c r="O22" s="132"/>
      <c r="P22" s="132"/>
      <c r="Q22" s="132"/>
      <c r="R22" s="132"/>
      <c r="S22" s="132"/>
      <c r="T22" s="132"/>
      <c r="U22" s="132"/>
      <c r="V22" s="132"/>
      <c r="W22" s="132"/>
      <c r="X22" s="132"/>
      <c r="Y22" s="132"/>
      <c r="Z22" s="132"/>
      <c r="AA22" s="132"/>
    </row>
    <row r="23" spans="1:27" x14ac:dyDescent="0.25">
      <c r="A23" s="159" t="s">
        <v>35</v>
      </c>
      <c r="B23" s="160">
        <v>53915</v>
      </c>
      <c r="C23" s="129"/>
      <c r="D23" s="126"/>
      <c r="E23" s="132"/>
      <c r="F23" s="132"/>
      <c r="G23" s="132"/>
      <c r="H23" s="132"/>
      <c r="I23" s="132"/>
      <c r="J23" s="132"/>
      <c r="K23" s="132"/>
      <c r="L23" s="132"/>
      <c r="M23" s="132"/>
      <c r="N23" s="132"/>
      <c r="O23" s="132"/>
      <c r="P23" s="132"/>
      <c r="Q23" s="132"/>
      <c r="R23" s="132"/>
      <c r="S23" s="132"/>
      <c r="T23" s="132"/>
      <c r="U23" s="132"/>
      <c r="V23" s="132"/>
      <c r="W23" s="132"/>
      <c r="X23" s="132"/>
      <c r="Y23" s="132"/>
      <c r="Z23" s="132"/>
      <c r="AA23" s="132"/>
    </row>
    <row r="24" spans="1:27" x14ac:dyDescent="0.25">
      <c r="B24" s="126"/>
      <c r="C24" s="129"/>
      <c r="D24" s="126"/>
      <c r="E24" s="132"/>
      <c r="F24" s="132"/>
      <c r="G24" s="132"/>
      <c r="H24" s="132"/>
      <c r="I24" s="132"/>
      <c r="J24" s="132"/>
      <c r="K24" s="132"/>
      <c r="L24" s="132"/>
      <c r="M24" s="132"/>
      <c r="N24" s="132"/>
      <c r="O24" s="132"/>
      <c r="P24" s="132"/>
      <c r="Q24" s="132"/>
      <c r="R24" s="132"/>
      <c r="S24" s="132"/>
      <c r="T24" s="132"/>
      <c r="U24" s="132"/>
      <c r="V24" s="132"/>
      <c r="W24" s="132"/>
      <c r="X24" s="132"/>
      <c r="Y24" s="132"/>
      <c r="Z24" s="132"/>
      <c r="AA24" s="132"/>
    </row>
    <row r="25" spans="1:27" x14ac:dyDescent="0.25">
      <c r="B25" s="126"/>
      <c r="C25" s="129"/>
      <c r="D25" s="126"/>
      <c r="E25" s="132"/>
      <c r="F25" s="132"/>
      <c r="G25" s="132"/>
      <c r="H25" s="132"/>
      <c r="I25" s="132"/>
      <c r="J25" s="132"/>
      <c r="K25" s="132"/>
      <c r="L25" s="132"/>
      <c r="M25" s="132"/>
      <c r="N25" s="132"/>
      <c r="O25" s="132"/>
      <c r="P25" s="132"/>
      <c r="Q25" s="132"/>
      <c r="R25" s="132"/>
      <c r="S25" s="132"/>
      <c r="T25" s="132"/>
      <c r="U25" s="132"/>
      <c r="V25" s="132"/>
      <c r="W25" s="132"/>
      <c r="X25" s="132"/>
      <c r="Y25" s="132"/>
      <c r="Z25" s="132"/>
      <c r="AA25" s="132"/>
    </row>
    <row r="26" spans="1:27" x14ac:dyDescent="0.25">
      <c r="B26" s="126"/>
      <c r="C26" s="129"/>
      <c r="D26" s="126"/>
      <c r="E26" s="132"/>
      <c r="F26" s="132"/>
      <c r="G26" s="132"/>
      <c r="H26" s="132"/>
      <c r="I26" s="132"/>
      <c r="J26" s="132"/>
      <c r="K26" s="132"/>
      <c r="L26" s="132"/>
      <c r="M26" s="132"/>
      <c r="N26" s="132"/>
      <c r="O26" s="132"/>
      <c r="P26" s="132"/>
      <c r="Q26" s="132"/>
      <c r="R26" s="132"/>
      <c r="S26" s="132"/>
      <c r="T26" s="132"/>
      <c r="U26" s="132"/>
      <c r="V26" s="132"/>
      <c r="W26" s="132"/>
      <c r="X26" s="132"/>
      <c r="Y26" s="132"/>
      <c r="Z26" s="132"/>
      <c r="AA26" s="132"/>
    </row>
    <row r="27" spans="1:27" x14ac:dyDescent="0.25">
      <c r="B27" s="126"/>
      <c r="C27" s="129"/>
      <c r="D27" s="126"/>
      <c r="E27" s="132"/>
      <c r="F27" s="132"/>
      <c r="G27" s="132"/>
      <c r="H27" s="132"/>
      <c r="I27" s="132"/>
      <c r="J27" s="132"/>
      <c r="K27" s="132"/>
      <c r="L27" s="132"/>
      <c r="M27" s="132"/>
      <c r="N27" s="132"/>
      <c r="O27" s="132"/>
      <c r="P27" s="132"/>
      <c r="Q27" s="132"/>
      <c r="R27" s="132"/>
      <c r="S27" s="132"/>
      <c r="T27" s="132"/>
      <c r="U27" s="132"/>
      <c r="V27" s="132"/>
      <c r="W27" s="132"/>
      <c r="X27" s="132"/>
      <c r="Y27" s="132"/>
      <c r="Z27" s="132"/>
      <c r="AA27" s="132"/>
    </row>
    <row r="28" spans="1:27" x14ac:dyDescent="0.25">
      <c r="B28" s="126"/>
      <c r="C28" s="135"/>
      <c r="D28" s="126"/>
      <c r="E28" s="132"/>
      <c r="F28" s="132"/>
      <c r="G28" s="132"/>
      <c r="H28" s="132"/>
      <c r="I28" s="132"/>
      <c r="J28" s="132"/>
      <c r="K28" s="132"/>
      <c r="L28" s="132"/>
      <c r="M28" s="132"/>
      <c r="N28" s="132"/>
      <c r="O28" s="132"/>
      <c r="P28" s="132"/>
      <c r="Q28" s="132"/>
      <c r="R28" s="132"/>
      <c r="S28" s="132"/>
      <c r="T28" s="132"/>
      <c r="U28" s="132"/>
      <c r="V28" s="132"/>
      <c r="W28" s="132"/>
      <c r="X28" s="132"/>
      <c r="Y28" s="132"/>
      <c r="Z28" s="132"/>
      <c r="AA28" s="132"/>
    </row>
    <row r="29" spans="1:27" x14ac:dyDescent="0.25">
      <c r="B29" s="126"/>
      <c r="C29" s="135"/>
      <c r="D29" s="126"/>
      <c r="E29" s="132"/>
      <c r="F29" s="132"/>
      <c r="G29" s="132"/>
      <c r="H29" s="132"/>
      <c r="I29" s="132"/>
      <c r="J29" s="132"/>
      <c r="K29" s="132"/>
      <c r="L29" s="132"/>
      <c r="M29" s="132"/>
      <c r="N29" s="132"/>
      <c r="O29" s="132"/>
      <c r="P29" s="132"/>
      <c r="Q29" s="132"/>
      <c r="R29" s="132"/>
      <c r="S29" s="132"/>
      <c r="T29" s="132"/>
      <c r="U29" s="132"/>
      <c r="V29" s="132"/>
      <c r="W29" s="132"/>
      <c r="X29" s="132"/>
      <c r="Y29" s="132"/>
      <c r="Z29" s="132"/>
      <c r="AA29" s="132"/>
    </row>
    <row r="30" spans="1:27" x14ac:dyDescent="0.25">
      <c r="B30" s="126"/>
      <c r="C30" s="134"/>
      <c r="D30" s="126"/>
      <c r="E30" s="132"/>
      <c r="F30" s="132"/>
      <c r="G30" s="132"/>
      <c r="H30" s="132"/>
      <c r="I30" s="132"/>
      <c r="J30" s="132"/>
      <c r="K30" s="132"/>
      <c r="L30" s="132"/>
      <c r="M30" s="132"/>
      <c r="N30" s="132"/>
      <c r="O30" s="132"/>
      <c r="P30" s="132"/>
      <c r="Q30" s="132"/>
      <c r="R30" s="132"/>
      <c r="S30" s="132"/>
      <c r="T30" s="132"/>
      <c r="U30" s="132"/>
      <c r="V30" s="132"/>
      <c r="W30" s="132"/>
      <c r="X30" s="132"/>
      <c r="Y30" s="132"/>
      <c r="Z30" s="132"/>
      <c r="AA30" s="132"/>
    </row>
    <row r="31" spans="1:27" x14ac:dyDescent="0.25">
      <c r="B31" s="126"/>
      <c r="C31" s="134"/>
      <c r="D31" s="126"/>
      <c r="E31" s="132"/>
      <c r="F31" s="132"/>
      <c r="G31" s="132"/>
      <c r="H31" s="132"/>
      <c r="I31" s="132"/>
      <c r="J31" s="132"/>
      <c r="K31" s="132"/>
      <c r="L31" s="132"/>
      <c r="M31" s="132"/>
      <c r="N31" s="132"/>
      <c r="O31" s="132"/>
      <c r="P31" s="132"/>
      <c r="Q31" s="132"/>
      <c r="R31" s="132"/>
      <c r="S31" s="132"/>
      <c r="T31" s="132"/>
      <c r="U31" s="132"/>
      <c r="V31" s="132"/>
      <c r="W31" s="132"/>
      <c r="X31" s="132"/>
      <c r="Y31" s="132"/>
      <c r="Z31" s="132"/>
      <c r="AA31" s="132"/>
    </row>
    <row r="32" spans="1:27" x14ac:dyDescent="0.25">
      <c r="B32" s="126"/>
      <c r="C32" s="134"/>
      <c r="D32" s="126"/>
      <c r="E32" s="132"/>
      <c r="F32" s="132"/>
      <c r="G32" s="132"/>
      <c r="H32" s="132"/>
      <c r="I32" s="132"/>
      <c r="J32" s="132"/>
      <c r="K32" s="132"/>
      <c r="L32" s="132"/>
      <c r="M32" s="132"/>
      <c r="N32" s="132"/>
      <c r="O32" s="132"/>
      <c r="P32" s="132"/>
      <c r="Q32" s="132"/>
      <c r="R32" s="132"/>
      <c r="S32" s="132"/>
      <c r="T32" s="132"/>
      <c r="U32" s="132"/>
      <c r="V32" s="132"/>
      <c r="W32" s="132"/>
      <c r="X32" s="132"/>
      <c r="Y32" s="132"/>
      <c r="Z32" s="132"/>
      <c r="AA32" s="132"/>
    </row>
    <row r="33" spans="2:27" x14ac:dyDescent="0.25">
      <c r="B33" s="126"/>
      <c r="C33" s="134"/>
      <c r="D33" s="126"/>
      <c r="E33" s="132"/>
      <c r="F33" s="132"/>
      <c r="G33" s="132"/>
      <c r="H33" s="132"/>
      <c r="I33" s="132"/>
      <c r="J33" s="132"/>
      <c r="K33" s="132"/>
      <c r="L33" s="132"/>
      <c r="M33" s="132"/>
      <c r="N33" s="132"/>
      <c r="O33" s="132"/>
      <c r="P33" s="132"/>
      <c r="Q33" s="132"/>
      <c r="R33" s="132"/>
      <c r="S33" s="132"/>
      <c r="T33" s="132"/>
      <c r="U33" s="132"/>
      <c r="V33" s="132"/>
      <c r="W33" s="132"/>
      <c r="X33" s="132"/>
      <c r="Y33" s="132"/>
      <c r="Z33" s="132"/>
      <c r="AA33" s="132"/>
    </row>
    <row r="34" spans="2:27" x14ac:dyDescent="0.25">
      <c r="B34" s="126"/>
      <c r="C34" s="134"/>
      <c r="D34" s="126"/>
      <c r="E34" s="132"/>
      <c r="F34" s="132"/>
      <c r="G34" s="132"/>
      <c r="H34" s="132"/>
      <c r="I34" s="132"/>
      <c r="J34" s="132"/>
      <c r="K34" s="132"/>
      <c r="L34" s="132"/>
      <c r="M34" s="132"/>
      <c r="N34" s="132"/>
      <c r="O34" s="132"/>
      <c r="P34" s="132"/>
      <c r="Q34" s="132"/>
      <c r="R34" s="132"/>
      <c r="S34" s="132"/>
      <c r="T34" s="132"/>
      <c r="U34" s="132"/>
      <c r="V34" s="132"/>
      <c r="W34" s="132"/>
      <c r="X34" s="132"/>
      <c r="Y34" s="132"/>
      <c r="Z34" s="132"/>
      <c r="AA34" s="132"/>
    </row>
    <row r="35" spans="2:27" x14ac:dyDescent="0.25">
      <c r="B35" s="126"/>
      <c r="C35" s="134"/>
      <c r="D35" s="126"/>
      <c r="E35" s="132"/>
      <c r="F35" s="132"/>
      <c r="G35" s="132"/>
      <c r="H35" s="132"/>
      <c r="I35" s="132"/>
      <c r="J35" s="132"/>
      <c r="K35" s="132"/>
      <c r="L35" s="132"/>
      <c r="M35" s="132"/>
      <c r="N35" s="132"/>
      <c r="O35" s="132"/>
      <c r="P35" s="132"/>
      <c r="Q35" s="132"/>
      <c r="R35" s="132"/>
      <c r="S35" s="132"/>
      <c r="T35" s="132"/>
      <c r="U35" s="132"/>
      <c r="V35" s="132"/>
      <c r="W35" s="132"/>
      <c r="X35" s="132"/>
      <c r="Y35" s="132"/>
      <c r="Z35" s="132"/>
      <c r="AA35" s="132"/>
    </row>
    <row r="36" spans="2:27" x14ac:dyDescent="0.25">
      <c r="B36" s="126"/>
      <c r="C36" s="134"/>
      <c r="D36" s="126"/>
      <c r="E36" s="132"/>
      <c r="F36" s="132"/>
      <c r="G36" s="132"/>
      <c r="H36" s="132"/>
      <c r="I36" s="132"/>
      <c r="J36" s="132"/>
      <c r="K36" s="132"/>
      <c r="L36" s="132"/>
      <c r="M36" s="132"/>
      <c r="N36" s="132"/>
      <c r="O36" s="132"/>
      <c r="P36" s="132"/>
      <c r="Q36" s="132"/>
      <c r="R36" s="132"/>
      <c r="S36" s="132"/>
      <c r="T36" s="132"/>
      <c r="U36" s="132"/>
      <c r="V36" s="132"/>
      <c r="W36" s="132"/>
      <c r="X36" s="132"/>
      <c r="Y36" s="132"/>
      <c r="Z36" s="132"/>
      <c r="AA36" s="132"/>
    </row>
    <row r="37" spans="2:27" x14ac:dyDescent="0.25">
      <c r="B37" s="126"/>
      <c r="C37" s="134"/>
      <c r="D37" s="126"/>
      <c r="E37" s="132"/>
      <c r="F37" s="132"/>
      <c r="G37" s="132"/>
      <c r="H37" s="132"/>
      <c r="I37" s="132"/>
      <c r="J37" s="132"/>
      <c r="K37" s="132"/>
      <c r="L37" s="132"/>
      <c r="M37" s="132"/>
      <c r="N37" s="132"/>
      <c r="O37" s="132"/>
      <c r="P37" s="132"/>
      <c r="Q37" s="132"/>
      <c r="R37" s="132"/>
      <c r="S37" s="132"/>
      <c r="T37" s="132"/>
      <c r="U37" s="132"/>
      <c r="V37" s="132"/>
      <c r="W37" s="132"/>
      <c r="X37" s="132"/>
      <c r="Y37" s="132"/>
      <c r="Z37" s="132"/>
      <c r="AA37" s="132"/>
    </row>
    <row r="38" spans="2:27" x14ac:dyDescent="0.25">
      <c r="B38" s="126"/>
      <c r="C38" s="135"/>
      <c r="D38" s="126"/>
      <c r="E38" s="132"/>
      <c r="F38" s="132"/>
      <c r="G38" s="132"/>
      <c r="H38" s="132"/>
      <c r="I38" s="132"/>
      <c r="J38" s="132"/>
      <c r="K38" s="132"/>
      <c r="L38" s="132"/>
      <c r="M38" s="132"/>
      <c r="N38" s="132"/>
      <c r="O38" s="132"/>
      <c r="P38" s="132"/>
      <c r="Q38" s="132"/>
      <c r="R38" s="132"/>
      <c r="S38" s="132"/>
      <c r="T38" s="132"/>
      <c r="U38" s="132"/>
      <c r="V38" s="132"/>
      <c r="W38" s="132"/>
      <c r="X38" s="132"/>
      <c r="Y38" s="132"/>
      <c r="Z38" s="132"/>
      <c r="AA38" s="132"/>
    </row>
    <row r="39" spans="2:27" x14ac:dyDescent="0.25">
      <c r="B39" s="126"/>
      <c r="C39" s="135"/>
      <c r="D39" s="126"/>
      <c r="E39" s="132"/>
      <c r="F39" s="132"/>
      <c r="G39" s="132"/>
      <c r="H39" s="132"/>
      <c r="I39" s="132"/>
      <c r="J39" s="132"/>
      <c r="K39" s="132"/>
      <c r="L39" s="132"/>
      <c r="M39" s="132"/>
      <c r="N39" s="132"/>
      <c r="O39" s="132"/>
      <c r="P39" s="132"/>
      <c r="Q39" s="132"/>
      <c r="R39" s="132"/>
      <c r="S39" s="132"/>
      <c r="T39" s="132"/>
      <c r="U39" s="132"/>
      <c r="V39" s="132"/>
      <c r="W39" s="132"/>
      <c r="X39" s="132"/>
      <c r="Y39" s="132"/>
      <c r="Z39" s="132"/>
      <c r="AA39" s="132"/>
    </row>
    <row r="40" spans="2:27" x14ac:dyDescent="0.25">
      <c r="B40" s="136"/>
      <c r="C40" s="138"/>
      <c r="D40" s="126"/>
      <c r="E40" s="132"/>
      <c r="F40" s="132"/>
      <c r="G40" s="132"/>
      <c r="H40" s="132"/>
      <c r="I40" s="132"/>
      <c r="J40" s="132"/>
      <c r="K40" s="132"/>
      <c r="L40" s="132"/>
      <c r="M40" s="132"/>
      <c r="N40" s="132"/>
      <c r="O40" s="132"/>
      <c r="P40" s="132"/>
      <c r="Q40" s="132"/>
      <c r="R40" s="132"/>
      <c r="S40" s="132"/>
      <c r="T40" s="132"/>
      <c r="U40" s="132"/>
      <c r="V40" s="132"/>
      <c r="W40" s="132"/>
      <c r="X40" s="132"/>
      <c r="Y40" s="132"/>
      <c r="Z40" s="132"/>
      <c r="AA40" s="132"/>
    </row>
    <row r="41" spans="2:27" x14ac:dyDescent="0.25">
      <c r="B41" s="137"/>
      <c r="C41" s="138"/>
      <c r="D41" s="126"/>
      <c r="E41" s="139"/>
      <c r="F41" s="133"/>
      <c r="G41" s="139"/>
      <c r="H41" s="139"/>
      <c r="I41" s="139"/>
      <c r="J41" s="139"/>
      <c r="K41" s="139"/>
      <c r="L41" s="139"/>
      <c r="M41" s="139"/>
      <c r="N41" s="139"/>
      <c r="O41" s="139"/>
      <c r="P41" s="139"/>
      <c r="Q41" s="139"/>
      <c r="R41" s="139"/>
      <c r="S41" s="139"/>
      <c r="T41" s="139"/>
      <c r="U41" s="139"/>
      <c r="V41" s="139"/>
      <c r="W41" s="139"/>
      <c r="X41" s="139"/>
      <c r="Y41" s="139"/>
      <c r="Z41" s="139"/>
      <c r="AA41" s="139"/>
    </row>
    <row r="42" spans="2:27" x14ac:dyDescent="0.25">
      <c r="B42" s="137"/>
      <c r="C42" s="138"/>
      <c r="D42" s="126"/>
      <c r="E42" s="139"/>
      <c r="F42" s="133"/>
      <c r="G42" s="139"/>
      <c r="H42" s="139"/>
      <c r="I42" s="139"/>
      <c r="J42" s="139"/>
      <c r="K42" s="139"/>
      <c r="L42" s="139"/>
      <c r="M42" s="139"/>
      <c r="N42" s="139"/>
      <c r="O42" s="139"/>
      <c r="P42" s="139"/>
      <c r="Q42" s="139"/>
      <c r="R42" s="139"/>
      <c r="S42" s="139"/>
      <c r="T42" s="139"/>
      <c r="U42" s="139"/>
      <c r="V42" s="139"/>
      <c r="W42" s="139"/>
      <c r="X42" s="139"/>
      <c r="Y42" s="139"/>
      <c r="Z42" s="139"/>
      <c r="AA42" s="139"/>
    </row>
    <row r="43" spans="2:27" x14ac:dyDescent="0.25">
      <c r="B43" s="126"/>
      <c r="C43" s="129"/>
      <c r="D43" s="126"/>
      <c r="E43" s="132"/>
      <c r="F43" s="132"/>
      <c r="G43" s="132"/>
      <c r="H43" s="132"/>
      <c r="I43" s="132"/>
      <c r="J43" s="132"/>
      <c r="K43" s="132"/>
      <c r="L43" s="132"/>
      <c r="M43" s="132"/>
      <c r="N43" s="132"/>
      <c r="O43" s="132"/>
      <c r="P43" s="132"/>
      <c r="Q43" s="132"/>
      <c r="R43" s="132"/>
      <c r="S43" s="132"/>
      <c r="T43" s="132"/>
      <c r="U43" s="132"/>
      <c r="V43" s="132"/>
      <c r="W43" s="132"/>
      <c r="X43" s="132"/>
      <c r="Y43" s="132"/>
      <c r="Z43" s="132"/>
      <c r="AA43" s="132"/>
    </row>
    <row r="44" spans="2:27" x14ac:dyDescent="0.25">
      <c r="B44" s="126"/>
      <c r="C44" s="129"/>
      <c r="D44" s="126"/>
      <c r="E44" s="132"/>
      <c r="F44" s="132"/>
      <c r="G44" s="132"/>
      <c r="H44" s="132"/>
      <c r="I44" s="132"/>
      <c r="J44" s="132"/>
      <c r="K44" s="132"/>
      <c r="L44" s="132"/>
      <c r="M44" s="132"/>
      <c r="N44" s="132"/>
      <c r="O44" s="132"/>
      <c r="P44" s="132"/>
      <c r="Q44" s="132"/>
      <c r="R44" s="132"/>
      <c r="S44" s="132"/>
      <c r="T44" s="132"/>
      <c r="U44" s="132"/>
      <c r="V44" s="132"/>
      <c r="W44" s="132"/>
      <c r="X44" s="132"/>
      <c r="Y44" s="132"/>
      <c r="Z44" s="132"/>
      <c r="AA44" s="132"/>
    </row>
    <row r="45" spans="2:27" x14ac:dyDescent="0.25">
      <c r="C45" s="138"/>
      <c r="F45" s="126"/>
      <c r="G45" s="126"/>
      <c r="H45" s="126"/>
      <c r="I45" s="126"/>
      <c r="J45" s="126"/>
      <c r="K45" s="126"/>
      <c r="L45" s="126"/>
      <c r="M45" s="126"/>
      <c r="N45" s="126"/>
      <c r="O45" s="126"/>
      <c r="P45" s="126"/>
      <c r="Q45" s="126"/>
      <c r="R45" s="126"/>
      <c r="S45" s="126"/>
      <c r="T45" s="126"/>
      <c r="U45" s="126"/>
      <c r="V45" s="126"/>
      <c r="W45" s="126"/>
      <c r="X45" s="126"/>
      <c r="Y45" s="126"/>
      <c r="Z45" s="126"/>
      <c r="AA45" s="126"/>
    </row>
  </sheetData>
  <sheetProtection algorithmName="SHA-512" hashValue="Y4LxP2Qs3Oj7g4ASNUP9Awg/R2c0T2k5nA/jb4S0u0xmfHlVZP3KWdDuADFT+HJ7vB4jqpQ0pdoWZ1SwfzimpA==" saltValue="p0WrLldzWpZTCdFnms6RJA==" spinCount="100000" sheet="1" objects="1" scenarios="1"/>
  <printOptions headings="1"/>
  <pageMargins left="0.25" right="0.25" top="0" bottom="0" header="0.3" footer="0.3"/>
  <pageSetup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Instructions</vt:lpstr>
      <vt:lpstr>Unit Data from Audit Worksheet</vt:lpstr>
      <vt:lpstr>IMPORT</vt:lpstr>
      <vt:lpstr>2019 Data</vt:lpstr>
      <vt:lpstr>Unit Names</vt:lpstr>
      <vt:lpstr>Instructions!Print_Area</vt:lpstr>
      <vt:lpstr>'Unit Data from Audit Worksheet'!Print_Area</vt:lpstr>
      <vt:lpstr>'Unit Names'!Print_Area</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2017-07-10T17:18:02Z</cp:lastPrinted>
  <dcterms:created xsi:type="dcterms:W3CDTF">2011-03-11T21:05:05Z</dcterms:created>
  <dcterms:modified xsi:type="dcterms:W3CDTF">2020-08-25T21:27:50Z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2018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