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L:\2020 Business Process Review\2020 Review Season\2020 Master Templates\2020 Master Data Input Worksheets\"/>
    </mc:Choice>
  </mc:AlternateContent>
  <xr:revisionPtr revIDLastSave="0" documentId="13_ncr:1_{78D7990D-00D5-478E-B665-7C38F37B0DE8}" xr6:coauthVersionLast="45" xr6:coauthVersionMax="45" xr10:uidLastSave="{00000000-0000-0000-0000-000000000000}"/>
  <bookViews>
    <workbookView xWindow="20370" yWindow="-120" windowWidth="29040" windowHeight="15840" xr2:uid="{00000000-000D-0000-FFFF-FFFF00000000}"/>
  </bookViews>
  <sheets>
    <sheet name="Instructions" sheetId="37" r:id="rId1"/>
    <sheet name="Unit Data from Audit Worksheet" sheetId="1" r:id="rId2"/>
    <sheet name="IMPORT" sheetId="28" state="hidden" r:id="rId3"/>
    <sheet name="2019 Data" sheetId="35" state="hidden" r:id="rId4"/>
    <sheet name="Unit Names" sheetId="32" state="hidden" r:id="rId5"/>
  </sheets>
  <externalReferences>
    <externalReference r:id="rId6"/>
  </externalReferences>
  <definedNames>
    <definedName name="Audit_Dtl">[1]Database!$AC$3:$AP$413</definedName>
    <definedName name="_xlnm.Print_Area" localSheetId="0">Instructions!$B$1:$B$34</definedName>
    <definedName name="_xlnm.Print_Area" localSheetId="1">'Unit Data from Audit Worksheet'!$A$6:$E$34</definedName>
    <definedName name="_xlnm.Print_Area" localSheetId="4">'Unit Names'!$B$1:$E$45</definedName>
    <definedName name="_xlnm.Print_Titles" localSheetId="1">'Unit Data from Audit Worksheet'!$5:$5</definedName>
    <definedName name="Temp">[1]Database!$BF$3:$EG$3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0" i="1" l="1"/>
  <c r="F48" i="28" s="1"/>
  <c r="G51" i="1"/>
  <c r="F49" i="28" s="1"/>
  <c r="G52" i="1"/>
  <c r="F50" i="28" s="1"/>
  <c r="G53" i="1"/>
  <c r="F51" i="28" s="1"/>
  <c r="G54" i="1"/>
  <c r="F52" i="28" s="1"/>
  <c r="G55" i="1"/>
  <c r="F53" i="28" s="1"/>
  <c r="G56" i="1"/>
  <c r="F54" i="28" s="1"/>
  <c r="G49" i="1"/>
  <c r="F47" i="28" s="1"/>
  <c r="E56" i="28" l="1"/>
  <c r="L56" i="28" s="1"/>
  <c r="P56" i="28" s="1"/>
  <c r="E57" i="28"/>
  <c r="L57" i="28" s="1"/>
  <c r="P57" i="28" s="1"/>
  <c r="E58" i="28"/>
  <c r="L58" i="28" s="1"/>
  <c r="P58" i="28" s="1"/>
  <c r="E59" i="28"/>
  <c r="L59" i="28" s="1"/>
  <c r="P59" i="28" s="1"/>
  <c r="E55" i="28"/>
  <c r="L55" i="28" s="1"/>
  <c r="P55" i="28" s="1"/>
  <c r="C56" i="28"/>
  <c r="C57" i="28"/>
  <c r="C58" i="28"/>
  <c r="C59" i="28"/>
  <c r="C55" i="28"/>
  <c r="A56" i="28"/>
  <c r="A57" i="28"/>
  <c r="A58" i="28"/>
  <c r="A59" i="28"/>
  <c r="A55" i="28"/>
  <c r="F65" i="1"/>
  <c r="F66" i="1"/>
  <c r="F67" i="1"/>
  <c r="F68" i="1"/>
  <c r="F64" i="1"/>
  <c r="G68" i="1"/>
  <c r="F59" i="28" s="1"/>
  <c r="G67" i="1"/>
  <c r="F58" i="28" s="1"/>
  <c r="G66" i="1"/>
  <c r="F57" i="28" s="1"/>
  <c r="G65" i="1"/>
  <c r="F56" i="28" s="1"/>
  <c r="G64" i="1"/>
  <c r="F55" i="28" s="1"/>
  <c r="E5" i="28" l="1"/>
  <c r="E6" i="28"/>
  <c r="E7" i="28"/>
  <c r="E8" i="28"/>
  <c r="E9" i="28"/>
  <c r="E10" i="28"/>
  <c r="E11" i="28"/>
  <c r="E12" i="28"/>
  <c r="E13" i="28"/>
  <c r="E14" i="28"/>
  <c r="E15" i="28"/>
  <c r="E16" i="28"/>
  <c r="E17" i="28"/>
  <c r="E18" i="28"/>
  <c r="E19" i="28"/>
  <c r="E20" i="28"/>
  <c r="E21" i="28"/>
  <c r="E22" i="28"/>
  <c r="E23" i="28"/>
  <c r="E24" i="28"/>
  <c r="E25" i="28"/>
  <c r="E26" i="28"/>
  <c r="E27" i="28"/>
  <c r="E28" i="28"/>
  <c r="E29" i="28"/>
  <c r="E30" i="28"/>
  <c r="E31" i="28"/>
  <c r="E32" i="28"/>
  <c r="E33" i="28"/>
  <c r="E34" i="28"/>
  <c r="R46" i="28"/>
  <c r="Q35" i="28"/>
  <c r="Q36" i="28"/>
  <c r="Q37" i="28"/>
  <c r="Q38" i="28"/>
  <c r="Q46" i="28"/>
  <c r="Q60" i="28"/>
  <c r="L38" i="28"/>
  <c r="R38" i="28" s="1"/>
  <c r="L37" i="28"/>
  <c r="R37" i="28" s="1"/>
  <c r="L36" i="28"/>
  <c r="R36" i="28" s="1"/>
  <c r="L35" i="28"/>
  <c r="R35" i="28" s="1"/>
  <c r="P69" i="35"/>
  <c r="P70" i="35"/>
  <c r="P71" i="35"/>
  <c r="P72" i="35"/>
  <c r="P73" i="35"/>
  <c r="P74" i="35"/>
  <c r="P75" i="35"/>
  <c r="P76" i="35"/>
  <c r="P77" i="35"/>
  <c r="P78" i="35"/>
  <c r="P79" i="35"/>
  <c r="P80" i="35"/>
  <c r="P81" i="35"/>
  <c r="P82" i="35"/>
  <c r="P83" i="35"/>
  <c r="P84" i="35"/>
  <c r="P85" i="35"/>
  <c r="P86" i="35"/>
  <c r="P87" i="35"/>
  <c r="P88" i="35"/>
  <c r="P89" i="35"/>
  <c r="P90" i="35"/>
  <c r="P91" i="35"/>
  <c r="P92" i="35"/>
  <c r="P93" i="35"/>
  <c r="G89" i="35"/>
  <c r="H89" i="35"/>
  <c r="I89" i="35"/>
  <c r="J89" i="35"/>
  <c r="K89" i="35"/>
  <c r="L89" i="35"/>
  <c r="M89" i="35"/>
  <c r="N89" i="35"/>
  <c r="O89" i="35"/>
  <c r="Q89" i="35"/>
  <c r="R89" i="35"/>
  <c r="S89" i="35"/>
  <c r="T89" i="35"/>
  <c r="U89" i="35"/>
  <c r="V89" i="35"/>
  <c r="F89" i="35"/>
  <c r="G56" i="35"/>
  <c r="G58" i="35" s="1"/>
  <c r="H56" i="35"/>
  <c r="H58" i="35" s="1"/>
  <c r="I56" i="35"/>
  <c r="I58" i="35" s="1"/>
  <c r="J56" i="35"/>
  <c r="J58" i="35" s="1"/>
  <c r="K56" i="35"/>
  <c r="K58" i="35" s="1"/>
  <c r="L56" i="35"/>
  <c r="L58" i="35" s="1"/>
  <c r="M56" i="35"/>
  <c r="M58" i="35" s="1"/>
  <c r="N56" i="35"/>
  <c r="N58" i="35" s="1"/>
  <c r="O56" i="35"/>
  <c r="O58" i="35" s="1"/>
  <c r="Q56" i="35"/>
  <c r="Q58" i="35" s="1"/>
  <c r="R56" i="35"/>
  <c r="R58" i="35" s="1"/>
  <c r="S56" i="35"/>
  <c r="S58" i="35" s="1"/>
  <c r="T56" i="35"/>
  <c r="T58" i="35" s="1"/>
  <c r="U56" i="35"/>
  <c r="U58" i="35" s="1"/>
  <c r="V56" i="35"/>
  <c r="V58" i="35" s="1"/>
  <c r="F56" i="35"/>
  <c r="F58" i="35" s="1"/>
  <c r="G69" i="35"/>
  <c r="H69" i="35"/>
  <c r="I69" i="35"/>
  <c r="J69" i="35"/>
  <c r="K69" i="35"/>
  <c r="L69" i="35"/>
  <c r="M69" i="35"/>
  <c r="N69" i="35"/>
  <c r="O69" i="35"/>
  <c r="Q69" i="35"/>
  <c r="R69" i="35"/>
  <c r="S69" i="35"/>
  <c r="T69" i="35"/>
  <c r="U69" i="35"/>
  <c r="V69" i="35"/>
  <c r="G70" i="35"/>
  <c r="H70" i="35"/>
  <c r="I70" i="35"/>
  <c r="J70" i="35"/>
  <c r="K70" i="35"/>
  <c r="L70" i="35"/>
  <c r="M70" i="35"/>
  <c r="N70" i="35"/>
  <c r="O70" i="35"/>
  <c r="Q70" i="35"/>
  <c r="R70" i="35"/>
  <c r="S70" i="35"/>
  <c r="T70" i="35"/>
  <c r="U70" i="35"/>
  <c r="V70" i="35"/>
  <c r="G71" i="35"/>
  <c r="H71" i="35"/>
  <c r="I71" i="35"/>
  <c r="J71" i="35"/>
  <c r="K71" i="35"/>
  <c r="L71" i="35"/>
  <c r="M71" i="35"/>
  <c r="N71" i="35"/>
  <c r="O71" i="35"/>
  <c r="Q71" i="35"/>
  <c r="R71" i="35"/>
  <c r="S71" i="35"/>
  <c r="T71" i="35"/>
  <c r="U71" i="35"/>
  <c r="V71" i="35"/>
  <c r="G72" i="35"/>
  <c r="G95" i="35" s="1"/>
  <c r="G97" i="35" s="1"/>
  <c r="H72" i="35"/>
  <c r="I72" i="35"/>
  <c r="J72" i="35"/>
  <c r="K72" i="35"/>
  <c r="L72" i="35"/>
  <c r="M72" i="35"/>
  <c r="N72" i="35"/>
  <c r="O72" i="35"/>
  <c r="Q72" i="35"/>
  <c r="R72" i="35"/>
  <c r="S72" i="35"/>
  <c r="T72" i="35"/>
  <c r="U72" i="35"/>
  <c r="V72" i="35"/>
  <c r="G73" i="35"/>
  <c r="H73" i="35"/>
  <c r="I73" i="35"/>
  <c r="J73" i="35"/>
  <c r="K73" i="35"/>
  <c r="L73" i="35"/>
  <c r="M73" i="35"/>
  <c r="N73" i="35"/>
  <c r="O73" i="35"/>
  <c r="Q73" i="35"/>
  <c r="R73" i="35"/>
  <c r="S73" i="35"/>
  <c r="T73" i="35"/>
  <c r="U73" i="35"/>
  <c r="V73" i="35"/>
  <c r="G74" i="35"/>
  <c r="H74" i="35"/>
  <c r="I74" i="35"/>
  <c r="J74" i="35"/>
  <c r="K74" i="35"/>
  <c r="L74" i="35"/>
  <c r="M74" i="35"/>
  <c r="N74" i="35"/>
  <c r="O74" i="35"/>
  <c r="Q74" i="35"/>
  <c r="R74" i="35"/>
  <c r="S74" i="35"/>
  <c r="T74" i="35"/>
  <c r="U74" i="35"/>
  <c r="V74" i="35"/>
  <c r="G75" i="35"/>
  <c r="H75" i="35"/>
  <c r="I75" i="35"/>
  <c r="J75" i="35"/>
  <c r="K75" i="35"/>
  <c r="L75" i="35"/>
  <c r="M75" i="35"/>
  <c r="N75" i="35"/>
  <c r="O75" i="35"/>
  <c r="Q75" i="35"/>
  <c r="R75" i="35"/>
  <c r="S75" i="35"/>
  <c r="T75" i="35"/>
  <c r="U75" i="35"/>
  <c r="V75" i="35"/>
  <c r="G76" i="35"/>
  <c r="H76" i="35"/>
  <c r="I76" i="35"/>
  <c r="J76" i="35"/>
  <c r="K76" i="35"/>
  <c r="L76" i="35"/>
  <c r="M76" i="35"/>
  <c r="N76" i="35"/>
  <c r="O76" i="35"/>
  <c r="Q76" i="35"/>
  <c r="R76" i="35"/>
  <c r="S76" i="35"/>
  <c r="T76" i="35"/>
  <c r="U76" i="35"/>
  <c r="V76" i="35"/>
  <c r="G77" i="35"/>
  <c r="H77" i="35"/>
  <c r="I77" i="35"/>
  <c r="J77" i="35"/>
  <c r="K77" i="35"/>
  <c r="L77" i="35"/>
  <c r="M77" i="35"/>
  <c r="N77" i="35"/>
  <c r="O77" i="35"/>
  <c r="Q77" i="35"/>
  <c r="R77" i="35"/>
  <c r="S77" i="35"/>
  <c r="T77" i="35"/>
  <c r="U77" i="35"/>
  <c r="V77" i="35"/>
  <c r="G78" i="35"/>
  <c r="H78" i="35"/>
  <c r="I78" i="35"/>
  <c r="J78" i="35"/>
  <c r="K78" i="35"/>
  <c r="L78" i="35"/>
  <c r="M78" i="35"/>
  <c r="N78" i="35"/>
  <c r="O78" i="35"/>
  <c r="Q78" i="35"/>
  <c r="R78" i="35"/>
  <c r="S78" i="35"/>
  <c r="T78" i="35"/>
  <c r="U78" i="35"/>
  <c r="V78" i="35"/>
  <c r="G79" i="35"/>
  <c r="H79" i="35"/>
  <c r="I79" i="35"/>
  <c r="J79" i="35"/>
  <c r="K79" i="35"/>
  <c r="L79" i="35"/>
  <c r="M79" i="35"/>
  <c r="N79" i="35"/>
  <c r="O79" i="35"/>
  <c r="Q79" i="35"/>
  <c r="R79" i="35"/>
  <c r="S79" i="35"/>
  <c r="T79" i="35"/>
  <c r="U79" i="35"/>
  <c r="V79" i="35"/>
  <c r="G80" i="35"/>
  <c r="H80" i="35"/>
  <c r="I80" i="35"/>
  <c r="J80" i="35"/>
  <c r="K80" i="35"/>
  <c r="L80" i="35"/>
  <c r="M80" i="35"/>
  <c r="N80" i="35"/>
  <c r="O80" i="35"/>
  <c r="Q80" i="35"/>
  <c r="R80" i="35"/>
  <c r="S80" i="35"/>
  <c r="T80" i="35"/>
  <c r="U80" i="35"/>
  <c r="V80" i="35"/>
  <c r="G81" i="35"/>
  <c r="H81" i="35"/>
  <c r="I81" i="35"/>
  <c r="J81" i="35"/>
  <c r="K81" i="35"/>
  <c r="L81" i="35"/>
  <c r="M81" i="35"/>
  <c r="N81" i="35"/>
  <c r="O81" i="35"/>
  <c r="Q81" i="35"/>
  <c r="R81" i="35"/>
  <c r="S81" i="35"/>
  <c r="T81" i="35"/>
  <c r="U81" i="35"/>
  <c r="V81" i="35"/>
  <c r="G82" i="35"/>
  <c r="H82" i="35"/>
  <c r="I82" i="35"/>
  <c r="J82" i="35"/>
  <c r="K82" i="35"/>
  <c r="L82" i="35"/>
  <c r="M82" i="35"/>
  <c r="N82" i="35"/>
  <c r="O82" i="35"/>
  <c r="Q82" i="35"/>
  <c r="R82" i="35"/>
  <c r="S82" i="35"/>
  <c r="T82" i="35"/>
  <c r="U82" i="35"/>
  <c r="V82" i="35"/>
  <c r="G83" i="35"/>
  <c r="H83" i="35"/>
  <c r="I83" i="35"/>
  <c r="J83" i="35"/>
  <c r="K83" i="35"/>
  <c r="L83" i="35"/>
  <c r="M83" i="35"/>
  <c r="N83" i="35"/>
  <c r="O83" i="35"/>
  <c r="Q83" i="35"/>
  <c r="R83" i="35"/>
  <c r="S83" i="35"/>
  <c r="T83" i="35"/>
  <c r="U83" i="35"/>
  <c r="V83" i="35"/>
  <c r="G84" i="35"/>
  <c r="H84" i="35"/>
  <c r="I84" i="35"/>
  <c r="J84" i="35"/>
  <c r="K84" i="35"/>
  <c r="L84" i="35"/>
  <c r="M84" i="35"/>
  <c r="N84" i="35"/>
  <c r="O84" i="35"/>
  <c r="Q84" i="35"/>
  <c r="R84" i="35"/>
  <c r="S84" i="35"/>
  <c r="T84" i="35"/>
  <c r="U84" i="35"/>
  <c r="V84" i="35"/>
  <c r="G85" i="35"/>
  <c r="H85" i="35"/>
  <c r="I85" i="35"/>
  <c r="J85" i="35"/>
  <c r="K85" i="35"/>
  <c r="L85" i="35"/>
  <c r="M85" i="35"/>
  <c r="N85" i="35"/>
  <c r="O85" i="35"/>
  <c r="Q85" i="35"/>
  <c r="R85" i="35"/>
  <c r="S85" i="35"/>
  <c r="T85" i="35"/>
  <c r="U85" i="35"/>
  <c r="V85" i="35"/>
  <c r="G86" i="35"/>
  <c r="H86" i="35"/>
  <c r="I86" i="35"/>
  <c r="J86" i="35"/>
  <c r="K86" i="35"/>
  <c r="L86" i="35"/>
  <c r="M86" i="35"/>
  <c r="N86" i="35"/>
  <c r="O86" i="35"/>
  <c r="Q86" i="35"/>
  <c r="R86" i="35"/>
  <c r="S86" i="35"/>
  <c r="T86" i="35"/>
  <c r="U86" i="35"/>
  <c r="V86" i="35"/>
  <c r="G87" i="35"/>
  <c r="H87" i="35"/>
  <c r="I87" i="35"/>
  <c r="J87" i="35"/>
  <c r="K87" i="35"/>
  <c r="L87" i="35"/>
  <c r="M87" i="35"/>
  <c r="N87" i="35"/>
  <c r="O87" i="35"/>
  <c r="Q87" i="35"/>
  <c r="R87" i="35"/>
  <c r="S87" i="35"/>
  <c r="T87" i="35"/>
  <c r="U87" i="35"/>
  <c r="V87" i="35"/>
  <c r="G88" i="35"/>
  <c r="H88" i="35"/>
  <c r="I88" i="35"/>
  <c r="J88" i="35"/>
  <c r="K88" i="35"/>
  <c r="L88" i="35"/>
  <c r="M88" i="35"/>
  <c r="N88" i="35"/>
  <c r="O88" i="35"/>
  <c r="Q88" i="35"/>
  <c r="R88" i="35"/>
  <c r="S88" i="35"/>
  <c r="T88" i="35"/>
  <c r="U88" i="35"/>
  <c r="V88" i="35"/>
  <c r="G90" i="35"/>
  <c r="H90" i="35"/>
  <c r="I90" i="35"/>
  <c r="J90" i="35"/>
  <c r="K90" i="35"/>
  <c r="L90" i="35"/>
  <c r="M90" i="35"/>
  <c r="N90" i="35"/>
  <c r="O90" i="35"/>
  <c r="Q90" i="35"/>
  <c r="R90" i="35"/>
  <c r="S90" i="35"/>
  <c r="T90" i="35"/>
  <c r="U90" i="35"/>
  <c r="V90" i="35"/>
  <c r="G91" i="35"/>
  <c r="H91" i="35"/>
  <c r="I91" i="35"/>
  <c r="J91" i="35"/>
  <c r="K91" i="35"/>
  <c r="L91" i="35"/>
  <c r="M91" i="35"/>
  <c r="N91" i="35"/>
  <c r="O91" i="35"/>
  <c r="Q91" i="35"/>
  <c r="R91" i="35"/>
  <c r="S91" i="35"/>
  <c r="T91" i="35"/>
  <c r="U91" i="35"/>
  <c r="V91" i="35"/>
  <c r="G92" i="35"/>
  <c r="H92" i="35"/>
  <c r="I92" i="35"/>
  <c r="J92" i="35"/>
  <c r="K92" i="35"/>
  <c r="L92" i="35"/>
  <c r="M92" i="35"/>
  <c r="N92" i="35"/>
  <c r="O92" i="35"/>
  <c r="Q92" i="35"/>
  <c r="R92" i="35"/>
  <c r="S92" i="35"/>
  <c r="T92" i="35"/>
  <c r="U92" i="35"/>
  <c r="V92" i="35"/>
  <c r="G93" i="35"/>
  <c r="H93" i="35"/>
  <c r="I93" i="35"/>
  <c r="J93" i="35"/>
  <c r="K93" i="35"/>
  <c r="L93" i="35"/>
  <c r="M93" i="35"/>
  <c r="N93" i="35"/>
  <c r="O93" i="35"/>
  <c r="Q93" i="35"/>
  <c r="R93" i="35"/>
  <c r="S93" i="35"/>
  <c r="T93" i="35"/>
  <c r="U93" i="35"/>
  <c r="V93" i="35"/>
  <c r="F91" i="35"/>
  <c r="F93" i="35"/>
  <c r="F92" i="35"/>
  <c r="F90" i="35"/>
  <c r="F76" i="35"/>
  <c r="F77" i="35"/>
  <c r="F78" i="35"/>
  <c r="F79" i="35"/>
  <c r="F80" i="35"/>
  <c r="F81" i="35"/>
  <c r="F82" i="35"/>
  <c r="F83" i="35"/>
  <c r="F84" i="35"/>
  <c r="F85" i="35"/>
  <c r="F86" i="35"/>
  <c r="F87" i="35"/>
  <c r="F88" i="35"/>
  <c r="F75" i="35"/>
  <c r="F74" i="35"/>
  <c r="F73" i="35"/>
  <c r="F72" i="35"/>
  <c r="F70" i="35"/>
  <c r="F71" i="35"/>
  <c r="F69" i="35"/>
  <c r="F95" i="35" s="1"/>
  <c r="F97" i="35" s="1"/>
  <c r="U95" i="35" l="1"/>
  <c r="U97" i="35" s="1"/>
  <c r="L95" i="35"/>
  <c r="L97" i="35" s="1"/>
  <c r="N95" i="35"/>
  <c r="N97" i="35" s="1"/>
  <c r="V95" i="35"/>
  <c r="V97" i="35" s="1"/>
  <c r="M95" i="35"/>
  <c r="M97" i="35" s="1"/>
  <c r="S95" i="35"/>
  <c r="S97" i="35" s="1"/>
  <c r="J95" i="35"/>
  <c r="J97" i="35" s="1"/>
  <c r="R95" i="35"/>
  <c r="R97" i="35" s="1"/>
  <c r="I95" i="35"/>
  <c r="I97" i="35" s="1"/>
  <c r="Q95" i="35"/>
  <c r="Q97" i="35" s="1"/>
  <c r="H95" i="35"/>
  <c r="H97" i="35" s="1"/>
  <c r="O95" i="35"/>
  <c r="O97" i="35" s="1"/>
  <c r="P95" i="35"/>
  <c r="P97" i="35" s="1"/>
  <c r="K95" i="35"/>
  <c r="K97" i="35" s="1"/>
  <c r="T95" i="35"/>
  <c r="T97" i="35" s="1"/>
  <c r="E16" i="1"/>
  <c r="E36" i="1" l="1"/>
  <c r="E34" i="1"/>
  <c r="E33" i="1"/>
  <c r="E32" i="1"/>
  <c r="E29" i="1"/>
  <c r="E28" i="1"/>
  <c r="E27" i="1"/>
  <c r="E26" i="1"/>
  <c r="E25" i="1"/>
  <c r="E24" i="1"/>
  <c r="E23" i="1"/>
  <c r="E20" i="1"/>
  <c r="E19" i="1"/>
  <c r="E18" i="1"/>
  <c r="E17" i="1"/>
  <c r="E15" i="1"/>
  <c r="E14" i="1"/>
  <c r="E13" i="1"/>
  <c r="E10" i="1"/>
  <c r="E9" i="1"/>
  <c r="E8" i="1"/>
  <c r="E7" i="1"/>
  <c r="E48" i="28" l="1"/>
  <c r="E49" i="28"/>
  <c r="L49" i="28" s="1"/>
  <c r="P49" i="28" s="1"/>
  <c r="E50" i="28"/>
  <c r="L50" i="28" s="1"/>
  <c r="P50" i="28" s="1"/>
  <c r="E51" i="28"/>
  <c r="L51" i="28" s="1"/>
  <c r="P51" i="28" s="1"/>
  <c r="E52" i="28"/>
  <c r="L52" i="28" s="1"/>
  <c r="P52" i="28" s="1"/>
  <c r="E53" i="28"/>
  <c r="L53" i="28" s="1"/>
  <c r="P53" i="28" s="1"/>
  <c r="E54" i="28"/>
  <c r="L54" i="28" s="1"/>
  <c r="P54" i="28" s="1"/>
  <c r="E47" i="28"/>
  <c r="L47" i="28" s="1"/>
  <c r="P47" i="28" s="1"/>
  <c r="J63" i="28" s="1"/>
  <c r="L48" i="28"/>
  <c r="P48" i="28" s="1"/>
  <c r="A48" i="28"/>
  <c r="Q48" i="28" s="1"/>
  <c r="C48" i="28"/>
  <c r="A49" i="28"/>
  <c r="Q49" i="28" s="1"/>
  <c r="C49" i="28"/>
  <c r="A50" i="28"/>
  <c r="Q50" i="28" s="1"/>
  <c r="C50" i="28"/>
  <c r="A51" i="28"/>
  <c r="Q51" i="28" s="1"/>
  <c r="C51" i="28"/>
  <c r="A52" i="28"/>
  <c r="Q52" i="28" s="1"/>
  <c r="C52" i="28"/>
  <c r="A53" i="28"/>
  <c r="Q53" i="28" s="1"/>
  <c r="C53" i="28"/>
  <c r="A54" i="28"/>
  <c r="Q54" i="28" s="1"/>
  <c r="C54" i="28"/>
  <c r="C47" i="28"/>
  <c r="A47" i="28"/>
  <c r="Q47" i="28" s="1"/>
  <c r="E40" i="1"/>
  <c r="E41" i="1"/>
  <c r="A12" i="28" l="1"/>
  <c r="Q12" i="28" s="1"/>
  <c r="B12" i="28"/>
  <c r="C12" i="28"/>
  <c r="L12" i="28"/>
  <c r="H12" i="28"/>
  <c r="G16" i="1"/>
  <c r="F12" i="28" l="1"/>
  <c r="R12" i="28"/>
  <c r="G37" i="1"/>
  <c r="F32" i="28" l="1"/>
  <c r="F31" i="28"/>
  <c r="H44" i="1"/>
  <c r="H43" i="1"/>
  <c r="H42" i="1"/>
  <c r="A30" i="28" l="1"/>
  <c r="Q30" i="28" s="1"/>
  <c r="B30" i="28"/>
  <c r="C30" i="28"/>
  <c r="A31" i="28"/>
  <c r="Q31" i="28" s="1"/>
  <c r="B31" i="28"/>
  <c r="C31" i="28"/>
  <c r="A32" i="28"/>
  <c r="Q32" i="28" s="1"/>
  <c r="B32" i="28"/>
  <c r="C32" i="28"/>
  <c r="A33" i="28"/>
  <c r="Q33" i="28" s="1"/>
  <c r="B33" i="28"/>
  <c r="C33" i="28"/>
  <c r="C29" i="28"/>
  <c r="B29" i="28"/>
  <c r="A29" i="28"/>
  <c r="Q29" i="28" s="1"/>
  <c r="C27" i="28"/>
  <c r="B27" i="28"/>
  <c r="A27" i="28"/>
  <c r="Q27" i="28" s="1"/>
  <c r="G44" i="1"/>
  <c r="G43" i="1"/>
  <c r="G42" i="1"/>
  <c r="G41" i="1"/>
  <c r="F30" i="28" s="1"/>
  <c r="L30" i="28" l="1"/>
  <c r="R30" i="28" s="1"/>
  <c r="L29" i="28"/>
  <c r="R29" i="28" s="1"/>
  <c r="L27" i="28"/>
  <c r="R27" i="28" s="1"/>
  <c r="L33" i="28"/>
  <c r="R33" i="28" s="1"/>
  <c r="L32" i="28"/>
  <c r="F33" i="28" s="1"/>
  <c r="L31" i="28"/>
  <c r="R31" i="28" s="1"/>
  <c r="R32" i="28" l="1"/>
  <c r="H33" i="28"/>
  <c r="U35" i="28"/>
  <c r="U36" i="28"/>
  <c r="U37" i="28"/>
  <c r="U38" i="28"/>
  <c r="L34" i="28"/>
  <c r="R34" i="28" s="1"/>
  <c r="C34" i="28"/>
  <c r="A34" i="28"/>
  <c r="G8" i="1"/>
  <c r="G7" i="1"/>
  <c r="H8" i="28"/>
  <c r="H7" i="28"/>
  <c r="C8" i="28"/>
  <c r="B8" i="28"/>
  <c r="A8" i="28"/>
  <c r="C7" i="28"/>
  <c r="B7" i="28"/>
  <c r="A7" i="28"/>
  <c r="F28" i="28"/>
  <c r="D3" i="1"/>
  <c r="L28" i="28"/>
  <c r="R28" i="28" s="1"/>
  <c r="A28" i="28"/>
  <c r="B28" i="28"/>
  <c r="C28" i="28"/>
  <c r="H26" i="28"/>
  <c r="H25" i="28"/>
  <c r="H24" i="28"/>
  <c r="H23" i="28"/>
  <c r="H22" i="28"/>
  <c r="H21" i="28"/>
  <c r="H20" i="28"/>
  <c r="H19" i="28"/>
  <c r="H18" i="28"/>
  <c r="H17" i="28"/>
  <c r="H16" i="28"/>
  <c r="H15" i="28"/>
  <c r="H14" i="28"/>
  <c r="H13" i="28"/>
  <c r="H11" i="28"/>
  <c r="H10" i="28"/>
  <c r="H9" i="28"/>
  <c r="A25" i="28"/>
  <c r="B25" i="28"/>
  <c r="C25" i="28"/>
  <c r="A26" i="28"/>
  <c r="B26" i="28"/>
  <c r="C26" i="28"/>
  <c r="C24" i="28"/>
  <c r="B24" i="28"/>
  <c r="A24" i="28"/>
  <c r="A18" i="28"/>
  <c r="B18" i="28"/>
  <c r="C18" i="28"/>
  <c r="A19" i="28"/>
  <c r="B19" i="28"/>
  <c r="C19" i="28"/>
  <c r="A20" i="28"/>
  <c r="B20" i="28"/>
  <c r="C20" i="28"/>
  <c r="A21" i="28"/>
  <c r="B21" i="28"/>
  <c r="C21" i="28"/>
  <c r="A22" i="28"/>
  <c r="B22" i="28"/>
  <c r="C22" i="28"/>
  <c r="A23" i="28"/>
  <c r="B23" i="28"/>
  <c r="C23" i="28"/>
  <c r="C17" i="28"/>
  <c r="B17" i="28"/>
  <c r="A17" i="28"/>
  <c r="A10" i="28"/>
  <c r="B10" i="28"/>
  <c r="C10" i="28"/>
  <c r="A11" i="28"/>
  <c r="B11" i="28"/>
  <c r="C11" i="28"/>
  <c r="A13" i="28"/>
  <c r="B13" i="28"/>
  <c r="C13" i="28"/>
  <c r="A14" i="28"/>
  <c r="B14" i="28"/>
  <c r="C14" i="28"/>
  <c r="A15" i="28"/>
  <c r="B15" i="28"/>
  <c r="C15" i="28"/>
  <c r="A16" i="28"/>
  <c r="B16" i="28"/>
  <c r="C16" i="28"/>
  <c r="C9" i="28"/>
  <c r="B9" i="28"/>
  <c r="A9" i="28"/>
  <c r="B6" i="28"/>
  <c r="B5" i="28"/>
  <c r="C2" i="28"/>
  <c r="H6" i="28"/>
  <c r="H5" i="28"/>
  <c r="A6" i="28"/>
  <c r="A5" i="28"/>
  <c r="C5" i="28"/>
  <c r="C6" i="28"/>
  <c r="D2" i="28"/>
  <c r="E2" i="28" s="1"/>
  <c r="L60" i="28" l="1"/>
  <c r="L4" i="28"/>
  <c r="U6" i="28"/>
  <c r="Q6" i="28"/>
  <c r="U14" i="28"/>
  <c r="Q14" i="28"/>
  <c r="U11" i="28"/>
  <c r="Q11" i="28"/>
  <c r="U18" i="28"/>
  <c r="Q18" i="28"/>
  <c r="U28" i="28"/>
  <c r="Q34" i="28"/>
  <c r="U21" i="28"/>
  <c r="Q21" i="28"/>
  <c r="U16" i="28"/>
  <c r="Q16" i="28"/>
  <c r="U23" i="28"/>
  <c r="Q23" i="28"/>
  <c r="U24" i="28"/>
  <c r="Q24" i="28"/>
  <c r="U25" i="28"/>
  <c r="Q25" i="28"/>
  <c r="U7" i="28"/>
  <c r="Q7" i="28"/>
  <c r="U13" i="28"/>
  <c r="Q13" i="28"/>
  <c r="U20" i="28"/>
  <c r="Q20" i="28"/>
  <c r="U26" i="28"/>
  <c r="Q26" i="28"/>
  <c r="U10" i="28"/>
  <c r="Q10" i="28"/>
  <c r="U15" i="28"/>
  <c r="Q15" i="28"/>
  <c r="U17" i="28"/>
  <c r="Q17" i="28"/>
  <c r="U22" i="28"/>
  <c r="Q22" i="28"/>
  <c r="U8" i="28"/>
  <c r="Q8" i="28"/>
  <c r="U9" i="28"/>
  <c r="Q9" i="28"/>
  <c r="U5" i="28"/>
  <c r="Q5" i="28"/>
  <c r="U19" i="28"/>
  <c r="Q19" i="28"/>
  <c r="U27" i="28"/>
  <c r="Q28" i="28"/>
  <c r="L26" i="28"/>
  <c r="R26" i="28" s="1"/>
  <c r="L25" i="28"/>
  <c r="R25" i="28" s="1"/>
  <c r="L24" i="28"/>
  <c r="R24" i="28" s="1"/>
  <c r="L23" i="28"/>
  <c r="R23" i="28" s="1"/>
  <c r="L22" i="28"/>
  <c r="R22" i="28" s="1"/>
  <c r="L21" i="28"/>
  <c r="R21" i="28" s="1"/>
  <c r="L20" i="28"/>
  <c r="R20" i="28" s="1"/>
  <c r="L19" i="28"/>
  <c r="R19" i="28" s="1"/>
  <c r="L18" i="28"/>
  <c r="R18" i="28" s="1"/>
  <c r="L17" i="28"/>
  <c r="R17" i="28" s="1"/>
  <c r="L16" i="28"/>
  <c r="R16" i="28" s="1"/>
  <c r="L15" i="28"/>
  <c r="F15" i="28" s="1"/>
  <c r="L14" i="28"/>
  <c r="F14" i="28" s="1"/>
  <c r="L13" i="28"/>
  <c r="F13" i="28" s="1"/>
  <c r="L11" i="28"/>
  <c r="F11" i="28" s="1"/>
  <c r="L10" i="28"/>
  <c r="F10" i="28" s="1"/>
  <c r="L9" i="28"/>
  <c r="R9" i="28" s="1"/>
  <c r="L8" i="28"/>
  <c r="R8" i="28" s="1"/>
  <c r="L7" i="28"/>
  <c r="R7" i="28" s="1"/>
  <c r="L6" i="28"/>
  <c r="F6" i="28" s="1"/>
  <c r="L5" i="28"/>
  <c r="F5" i="28" s="1"/>
  <c r="R60" i="28" l="1"/>
  <c r="R5" i="28"/>
  <c r="R15" i="28"/>
  <c r="R14" i="28"/>
  <c r="R13" i="28"/>
  <c r="R11" i="28"/>
  <c r="R10" i="28"/>
  <c r="R6" i="28"/>
</calcChain>
</file>

<file path=xl/sharedStrings.xml><?xml version="1.0" encoding="utf-8"?>
<sst xmlns="http://schemas.openxmlformats.org/spreadsheetml/2006/main" count="482" uniqueCount="305">
  <si>
    <t xml:space="preserve">Unit Number:      </t>
  </si>
  <si>
    <t>Line #</t>
  </si>
  <si>
    <t>Description of Requested Amount from Audited Financial Statements</t>
  </si>
  <si>
    <t>Error Messages</t>
  </si>
  <si>
    <t>Notes</t>
  </si>
  <si>
    <t>Upload Amounts</t>
  </si>
  <si>
    <t xml:space="preserve">Fiscal Year </t>
  </si>
  <si>
    <t>Water Sewer Dashboard</t>
  </si>
  <si>
    <t>NC County and Municipal Financial Information</t>
  </si>
  <si>
    <t>Description</t>
  </si>
  <si>
    <t>Account #</t>
  </si>
  <si>
    <t>Fiscal Year Reviewer Corrections</t>
  </si>
  <si>
    <t>Fiscal Year Unit Input</t>
  </si>
  <si>
    <r>
      <t xml:space="preserve">Instructions:  See Previous Excel tab - </t>
    </r>
    <r>
      <rPr>
        <sz val="14"/>
        <color indexed="8"/>
        <rFont val="Century Schoolbook"/>
        <family val="1"/>
      </rPr>
      <t>Please enter current year audited data in column F</t>
    </r>
  </si>
  <si>
    <t>IMPORT</t>
  </si>
  <si>
    <t>Albemarle Hospital Authority</t>
  </si>
  <si>
    <t>Carolinaeast Health System</t>
  </si>
  <si>
    <t>Carteret County General Hospital</t>
  </si>
  <si>
    <t>Catawba Valley Medical Center</t>
  </si>
  <si>
    <t>Charlotte-Mecklenburg Hospital Authority</t>
  </si>
  <si>
    <t>Cleveland County Healthcare System</t>
  </si>
  <si>
    <t>Columbus County Regional Hospital</t>
  </si>
  <si>
    <t>Duplin General Hospital</t>
  </si>
  <si>
    <t>Granville County Medical Center</t>
  </si>
  <si>
    <t>Harnett Health System, Inc.</t>
  </si>
  <si>
    <t>Haywood Regional Medical Center</t>
  </si>
  <si>
    <t>Henderson County Hospital Corporation</t>
  </si>
  <si>
    <t>J Arthur Dosher Memorial Hospital</t>
  </si>
  <si>
    <t>Johnston Memorial Hospital Authority</t>
  </si>
  <si>
    <t>Nash Healthcare Systems</t>
  </si>
  <si>
    <t>New Hanover Regional Medical Center</t>
  </si>
  <si>
    <t>Onslow Co Hospital Authority</t>
  </si>
  <si>
    <t>Sampson Regional Medical Center, Inc.</t>
  </si>
  <si>
    <t>Stokes/Reynolds Memorial Hospital</t>
  </si>
  <si>
    <t>Union Regional Medical Center</t>
  </si>
  <si>
    <t>Wilkes Regional Medical Center</t>
  </si>
  <si>
    <t>Errors</t>
  </si>
  <si>
    <t>Yes</t>
  </si>
  <si>
    <t>No</t>
  </si>
  <si>
    <t>LGC USE</t>
  </si>
  <si>
    <t>Statement</t>
  </si>
  <si>
    <r>
      <rPr>
        <u/>
        <sz val="11"/>
        <color indexed="8"/>
        <rFont val="Calibri"/>
        <family val="2"/>
      </rPr>
      <t>All unrestricted Cash and investments.</t>
    </r>
    <r>
      <rPr>
        <sz val="11"/>
        <color theme="1"/>
        <rFont val="Calibri"/>
        <family val="2"/>
        <scheme val="minor"/>
      </rPr>
      <t xml:space="preserve"> 
</t>
    </r>
    <r>
      <rPr>
        <b/>
        <sz val="11"/>
        <color indexed="8"/>
        <rFont val="Calibri"/>
        <family val="2"/>
      </rPr>
      <t>Exclude</t>
    </r>
    <r>
      <rPr>
        <sz val="11"/>
        <color theme="1"/>
        <rFont val="Calibri"/>
        <family val="2"/>
        <scheme val="minor"/>
      </rPr>
      <t xml:space="preserve"> restricted cash and cash held by a third party. </t>
    </r>
  </si>
  <si>
    <t>All restricted Cash and investments</t>
  </si>
  <si>
    <t>Net Position-Business Activities</t>
  </si>
  <si>
    <t>Bus - Unrestricted Cash &amp; Investments</t>
  </si>
  <si>
    <t>Bus - Restricted Cash &amp; Investments</t>
  </si>
  <si>
    <t>Comb-Proprietary Funds- Inventories &amp; Prepaids in Curr Assets</t>
  </si>
  <si>
    <t>CCH Unit Type</t>
  </si>
  <si>
    <t>CCH Unit Code</t>
  </si>
  <si>
    <t>Select Your Unit's Name from the drop down box in cell D2</t>
  </si>
  <si>
    <t>Unit Data Input Worksheet - Hospital</t>
  </si>
  <si>
    <t>Fund Statements - Enterprise and Fiduciary</t>
  </si>
  <si>
    <t>Total Gross Capital Assets - without accumulated depreciation</t>
  </si>
  <si>
    <t>Combined Totals of all Proprietary Funds - Amount of Inventories and Prepaids in current assets</t>
  </si>
  <si>
    <r>
      <t xml:space="preserve">Combined Totals of all Proprietary Funds - Total </t>
    </r>
    <r>
      <rPr>
        <b/>
        <sz val="11"/>
        <color indexed="8"/>
        <rFont val="Calibri"/>
        <family val="2"/>
      </rPr>
      <t>Current</t>
    </r>
    <r>
      <rPr>
        <sz val="11"/>
        <color theme="1"/>
        <rFont val="Calibri"/>
        <family val="2"/>
        <scheme val="minor"/>
      </rPr>
      <t xml:space="preserve"> Assets less any restricted assets (normally restricted cash)</t>
    </r>
  </si>
  <si>
    <t>Unrestricted Cash &amp; Investments - all but exclude "Held by Trustee" or "3rd party restricted"</t>
  </si>
  <si>
    <t>Net Patient Accounts Receivable</t>
  </si>
  <si>
    <r>
      <t xml:space="preserve">Total Long-term debt (non current portion only) - </t>
    </r>
    <r>
      <rPr>
        <sz val="11"/>
        <color indexed="10"/>
        <rFont val="Calibri"/>
        <family val="2"/>
      </rPr>
      <t>enter as a positive</t>
    </r>
  </si>
  <si>
    <t>Unrestricted fund equity or net position</t>
  </si>
  <si>
    <t>Combined Totals from all Proprietary Funds</t>
  </si>
  <si>
    <t>Combined Totals of all proprietary Funds - Depreciation &amp; Amortization Expense</t>
  </si>
  <si>
    <t>Net Patient Revenues</t>
  </si>
  <si>
    <t>Total Operating Revenues</t>
  </si>
  <si>
    <r>
      <t xml:space="preserve">Total Operating Expenses. May include Interest Expense - </t>
    </r>
    <r>
      <rPr>
        <sz val="11"/>
        <color indexed="10"/>
        <rFont val="Calibri"/>
        <family val="2"/>
      </rPr>
      <t>Enter as a positive</t>
    </r>
  </si>
  <si>
    <r>
      <t xml:space="preserve">Interest Expense - </t>
    </r>
    <r>
      <rPr>
        <sz val="11"/>
        <color indexed="10"/>
        <rFont val="Calibri"/>
        <family val="2"/>
      </rPr>
      <t xml:space="preserve">Enter as a positive </t>
    </r>
  </si>
  <si>
    <t xml:space="preserve">Capital Contributions </t>
  </si>
  <si>
    <t>Change in Net Position</t>
  </si>
  <si>
    <t>Statement of Cash Flows</t>
  </si>
  <si>
    <t>Combined Totals of all proprietary Funds - Cash Flow from Operating Activities</t>
  </si>
  <si>
    <t>Capital Outlays</t>
  </si>
  <si>
    <t>Principal Paid - Long-term Debt</t>
  </si>
  <si>
    <t>Northern Hospital District of Surry County</t>
  </si>
  <si>
    <t>Watauga Medical Center, Inc. dba Appalachian Regional Healthcare System</t>
  </si>
  <si>
    <t xml:space="preserve">Combined Totals of all Proprietary Funds - Depreciation &amp; Amortization Expense </t>
  </si>
  <si>
    <t>Combined Totals of all Proprietary Funds - Cash Flow from Operating</t>
  </si>
  <si>
    <t>Hospital-EF- Unrestricted Cash &amp; Invest</t>
  </si>
  <si>
    <t>Hospital-EF - Patient A/Rec, net</t>
  </si>
  <si>
    <t>Hospital-EF- Total Gross Capital Assets (BS), w/o acc. dep.</t>
  </si>
  <si>
    <t xml:space="preserve">Hospital-EF- Total LT Debt (non current portion only) (BS) </t>
  </si>
  <si>
    <t>Hospital-EF- Unrestricted Fund Equity/Net Position</t>
  </si>
  <si>
    <t>Hospital-EF- Principal Paid on LTD (SCF)</t>
  </si>
  <si>
    <t>Hospital-EF- Net Patient Revenue (IS)</t>
  </si>
  <si>
    <t>Hospital-EF- Interest expenses (IS)</t>
  </si>
  <si>
    <t>Type of hospital 1=159-39 2=131E 3=131E-40</t>
  </si>
  <si>
    <t>Hospital - Budget required if .02</t>
  </si>
  <si>
    <t>Contract Required if .03</t>
  </si>
  <si>
    <t>Revenue, Expenses, Changes in Net Position</t>
  </si>
  <si>
    <t>Net Position</t>
  </si>
  <si>
    <t>Cash Flows</t>
  </si>
  <si>
    <t>Comb-Proprietary Funds-Current Assets less any restricted assets.  Do not include deferred outflows.</t>
  </si>
  <si>
    <t>Hospital-EF - Total Operating Revenues</t>
  </si>
  <si>
    <t xml:space="preserve">Hospital-EF- Total Operating Expenses. May include Interest Exp. </t>
  </si>
  <si>
    <t>Hospital-EF- Capital contributions (only positive)</t>
  </si>
  <si>
    <t>Hospital-EF- Change in Net Position</t>
  </si>
  <si>
    <t>Hospital-EF- Capital Outlays</t>
  </si>
  <si>
    <t>If your unit is not on the Drop Down list in cell D2 please select the blank space at the top of the drop down list in cell D2 and enter your units name here and complete the worksheet</t>
  </si>
  <si>
    <r>
      <t>Type of hospital 1=</t>
    </r>
    <r>
      <rPr>
        <b/>
        <sz val="11"/>
        <rFont val="Calibri"/>
        <family val="2"/>
      </rPr>
      <t>159-39</t>
    </r>
    <r>
      <rPr>
        <sz val="11"/>
        <rFont val="Calibri"/>
        <family val="2"/>
      </rPr>
      <t xml:space="preserve"> 2=</t>
    </r>
    <r>
      <rPr>
        <b/>
        <sz val="11"/>
        <rFont val="Calibri"/>
        <family val="2"/>
      </rPr>
      <t xml:space="preserve">131E </t>
    </r>
    <r>
      <rPr>
        <sz val="11"/>
        <rFont val="Calibri"/>
        <family val="2"/>
      </rPr>
      <t>3=</t>
    </r>
    <r>
      <rPr>
        <b/>
        <sz val="11"/>
        <rFont val="Calibri"/>
        <family val="2"/>
      </rPr>
      <t>131E-40</t>
    </r>
  </si>
  <si>
    <t>Pension Notes</t>
  </si>
  <si>
    <t>CCH 13</t>
  </si>
  <si>
    <t>CCH 14</t>
  </si>
  <si>
    <t>CCH 32</t>
  </si>
  <si>
    <t>CCH 33</t>
  </si>
  <si>
    <t>CCH 34</t>
  </si>
  <si>
    <t>CCH 35</t>
  </si>
  <si>
    <t>CCH 36</t>
  </si>
  <si>
    <t>CCH 37</t>
  </si>
  <si>
    <t>CCH 38</t>
  </si>
  <si>
    <t>CCH 39</t>
  </si>
  <si>
    <t>CCH 40</t>
  </si>
  <si>
    <t>CCH 41</t>
  </si>
  <si>
    <t>CCH 104</t>
  </si>
  <si>
    <t>CCH 107</t>
  </si>
  <si>
    <t>CCH 108</t>
  </si>
  <si>
    <t>CCH 194</t>
  </si>
  <si>
    <t>CCH 294</t>
  </si>
  <si>
    <t>CCH 502</t>
  </si>
  <si>
    <t>CCH 503</t>
  </si>
  <si>
    <t>CCH 534</t>
  </si>
  <si>
    <t>CCH 547</t>
  </si>
  <si>
    <t>CCH 554</t>
  </si>
  <si>
    <t>CCH 555</t>
  </si>
  <si>
    <t>CCH 556</t>
  </si>
  <si>
    <t>CCH 557</t>
  </si>
  <si>
    <t>CCH 992</t>
  </si>
  <si>
    <t>CCH 993</t>
  </si>
  <si>
    <t>CCH 994</t>
  </si>
  <si>
    <t>CCH 998</t>
  </si>
  <si>
    <t>CCH 999</t>
  </si>
  <si>
    <t>Comb-Proprietary-Current Assets less restricted assets and deferred outflows</t>
  </si>
  <si>
    <t>C-EF- Current liabilities (Inc. Def Rev, Excl. BANs &amp; Comp Abs)</t>
  </si>
  <si>
    <t>Hospital/MH -EF - Patient A/Rec, net</t>
  </si>
  <si>
    <t>Hospital/MH -EF- Total Gross Capital Assets (BS), w/o acc. dep.</t>
  </si>
  <si>
    <t>Hospital/MH -EF - Total Operating Revenues</t>
  </si>
  <si>
    <t xml:space="preserve">Hospital/MH -EF- Total Operating Expenses. May include Interest Exp. </t>
  </si>
  <si>
    <t>Single Audit Only - total amount of federal awards and grants expended as found on SEFSA</t>
  </si>
  <si>
    <t>Single Audit Only - Total amount of federal awards and grants that were audited as major as found on SEFSA</t>
  </si>
  <si>
    <t>Single Audit Only - total amount of state awards and grants expended as found on SEFSA</t>
  </si>
  <si>
    <t>Single Audit Only - Total amount of state awards and grants that were audited as major as found on SEFSA</t>
  </si>
  <si>
    <t>Hospital - No Budget required</t>
  </si>
  <si>
    <t>Hospital - No Contract required</t>
  </si>
  <si>
    <t>Yes  or "1" indicates unit has defined benefit other than the ones adm. By the state</t>
  </si>
  <si>
    <t>CCH 577</t>
  </si>
  <si>
    <t>Statement of Net Position - Combined Totals of all Proprietary Funds</t>
  </si>
  <si>
    <t>Statement of Revenues, Expenses, and Changes in Fund Net Position</t>
  </si>
  <si>
    <t>Reporting</t>
  </si>
  <si>
    <t>Statement of Activities - Business Activities</t>
  </si>
  <si>
    <t>Total Expenses - Exclude Transfers</t>
  </si>
  <si>
    <t>Total Change in net position Business Type 
(Increase in net position is recorded as a positive and a decrease in net position is recorded as a negative)</t>
  </si>
  <si>
    <t xml:space="preserve">Does your unit sponsor a defined benefit retirement plan other than the four State or Local Government Retirement Plans administered by the State of North Carolina: LGERS, TSERS, Firefighters' and Rescue Squad Workers' and the Registers of Deeds' Supplemental Pension?  Answer Yes if you do have a defined benefit retirement plan other than those mentioned above and provide the name of the plan , a brief description of the benefit and the population group that received the benefit in column G.
</t>
  </si>
  <si>
    <t>(The OPEB amounts requested are normally in the OPEB note - however, many of them can also be found on the Required Supplementary Information Schedule for OPEB that follows the Notes.)</t>
  </si>
  <si>
    <t>Government Wide Statements-Net Position and Statement of Activities-Business Activities Column</t>
  </si>
  <si>
    <t>Business Type - Total Expenses</t>
  </si>
  <si>
    <t>Business Type - Change in Net Position</t>
  </si>
  <si>
    <t>https://www.nctreasurer.com/slg/lfm/financial-analysis/Pages/Analysis-by-Population.aspx</t>
  </si>
  <si>
    <t>Reviewer if you need to change what the unit entered do so directly in cell K27.  Enter "1" to the right if the unit has defined benefit other than the ones adm. By the state - leave blank if they do not</t>
  </si>
  <si>
    <t>Reported as</t>
  </si>
  <si>
    <t xml:space="preserve">component unit </t>
  </si>
  <si>
    <t>on Craven County</t>
  </si>
  <si>
    <t>Debt Issued within next 12 months</t>
  </si>
  <si>
    <t>Review Summary</t>
  </si>
  <si>
    <t>Do you expect to issue debt requiring LGC approval within 12 months from the date that the audit is submitted - select "1" for yes and "2" for no</t>
  </si>
  <si>
    <t>Please answer this question</t>
  </si>
  <si>
    <t>Do you expect to issue debt requiring LGC approval within 12 months from the date that the audit is submitted - select "1" for year and "2" for no</t>
  </si>
  <si>
    <t xml:space="preserve">For Internal Control Uses Only:
1) NO IC Issues
2) Immaterial IC Issues
3) Unit Visit needed, no UL
4) Unit Letter for IC
5) Consider placing/remaining on Unit Assistance List
6) Consider taking off Unit Assistance List
7) Communication to DPI
</t>
  </si>
  <si>
    <t>Financial opinion - enter "1" for clean Opinion or "2" for other than clean opinion</t>
  </si>
  <si>
    <t>Compliance opinion - enter "1" for clean Opinion or "2" for other than clean opinion</t>
  </si>
  <si>
    <t>Notes to the Financial Statements - Pension Note</t>
  </si>
  <si>
    <t>FS., Pension note or RSI</t>
  </si>
  <si>
    <r>
      <t xml:space="preserve">Unit's Share of Net Pension Liability ($s)
- unit of government is a participating employer in the State's </t>
    </r>
    <r>
      <rPr>
        <b/>
        <sz val="11"/>
        <color theme="1"/>
        <rFont val="Calibri"/>
        <family val="2"/>
        <scheme val="minor"/>
      </rPr>
      <t>TSERS</t>
    </r>
    <r>
      <rPr>
        <sz val="11"/>
        <color theme="1"/>
        <rFont val="Calibri"/>
        <family val="2"/>
        <scheme val="minor"/>
      </rPr>
      <t xml:space="preserve"> (Teachers' and State Employees' Retirement System) or the </t>
    </r>
    <r>
      <rPr>
        <b/>
        <sz val="11"/>
        <color theme="1"/>
        <rFont val="Calibri"/>
        <family val="2"/>
        <scheme val="minor"/>
      </rPr>
      <t>LGERS</t>
    </r>
    <r>
      <rPr>
        <sz val="11"/>
        <color theme="1"/>
        <rFont val="Calibri"/>
        <family val="2"/>
        <scheme val="minor"/>
      </rPr>
      <t xml:space="preserve"> (Local Governmental Employees' Retirement System).  </t>
    </r>
  </si>
  <si>
    <t>Notes to the Financial Statements - Other Post-employment benefits (OPEB) Note</t>
  </si>
  <si>
    <t>FS., OPEB note or RSI</t>
  </si>
  <si>
    <t>OPEB Note</t>
  </si>
  <si>
    <t>Select 1,2,3 or 4:
1-Unit has an OPEB benefit that allows qualified retirees to received health care if the retiree pays the same premium rate as an active employee
2-The unit has no OPEB benefits
3- The unit pays some portion of the qualified retiree's health care premium
4-The unit's qualified retiree's receive health care under the state health care plan</t>
  </si>
  <si>
    <t>OPEB
 Note or RSI</t>
  </si>
  <si>
    <t>OPEB
RSI</t>
  </si>
  <si>
    <t>Total Pension Liability</t>
  </si>
  <si>
    <t xml:space="preserve">OPEB 
1-implicit rate only  
2-no benefit 
3-benfit 
4- state health plan  </t>
  </si>
  <si>
    <t>Health benefits - total OPEB liability</t>
  </si>
  <si>
    <t>Health benefits- OPEB plan fiduciary net position</t>
  </si>
  <si>
    <t>Health benefits - plan's fiduary net postion as a % of total OPEB liability</t>
  </si>
  <si>
    <t>Net OPEB Liabilty</t>
  </si>
  <si>
    <t>Formula Results</t>
  </si>
  <si>
    <t>EF - Total Current Liabilities including current portion of long-term debt</t>
  </si>
  <si>
    <t>Data Import 2019</t>
  </si>
  <si>
    <t>Upload to SQL Database</t>
  </si>
  <si>
    <t>Trial Balance</t>
  </si>
  <si>
    <t>CCH Master Chart of Accounts</t>
  </si>
  <si>
    <t>Unit Number</t>
  </si>
  <si>
    <t>Comb-Proprietary Funds-Current Assets less any restricted assets. Do not include deferred outflows.</t>
  </si>
  <si>
    <t>Comb-Proprietary Funds - Current Liabilities</t>
  </si>
  <si>
    <t xml:space="preserve">Hospital-EF- Unrestricted Fund Equity/Net Assets </t>
  </si>
  <si>
    <t>Hospital-EF- Change in Net Assets</t>
  </si>
  <si>
    <t>Reviewer if you need to change what the unit entered do so directly in cell K27. Enter "1" to the right if the unit has defined benefit other than the ones adm. By the state - leave blank if they do not</t>
  </si>
  <si>
    <t>CCH 591</t>
  </si>
  <si>
    <t>CCH 592</t>
  </si>
  <si>
    <t>CCH 603</t>
  </si>
  <si>
    <t>CCH 605</t>
  </si>
  <si>
    <t>CCH 606</t>
  </si>
  <si>
    <t>CCH 607</t>
  </si>
  <si>
    <t>CCH 608</t>
  </si>
  <si>
    <t>CCH 609</t>
  </si>
  <si>
    <t>Vision benefits - total OPEB liability</t>
  </si>
  <si>
    <t>CCH 610</t>
  </si>
  <si>
    <t>Vision benefits - OPEB plan fiduciary net position</t>
  </si>
  <si>
    <t>CCH 611</t>
  </si>
  <si>
    <t>Vision benefits - plan's fiduary net postion as a % of total OPEB liability</t>
  </si>
  <si>
    <t>CCH 612</t>
  </si>
  <si>
    <t>Dental benefits - total OPEB liability</t>
  </si>
  <si>
    <t>CCH 613</t>
  </si>
  <si>
    <t>Dental benefits - OPEB plan fiduciary net position</t>
  </si>
  <si>
    <t>CCH 614</t>
  </si>
  <si>
    <t>Dental benefits - plan's fiduary net postion as a % of total OPEB liability</t>
  </si>
  <si>
    <t>CCH 615</t>
  </si>
  <si>
    <t>Other benefits - total OPEB liability</t>
  </si>
  <si>
    <t>CCH 616</t>
  </si>
  <si>
    <t>Other benefits - OPEB plan fiduciary net position</t>
  </si>
  <si>
    <t>CCH 617</t>
  </si>
  <si>
    <t>Other benefits - plan's fiduary net postion as a % of total OPEB liability</t>
  </si>
  <si>
    <t>CCH 618</t>
  </si>
  <si>
    <t>CCH 620</t>
  </si>
  <si>
    <t>Net OPEB Liabilty (RHBF)</t>
  </si>
  <si>
    <t>CCH 621</t>
  </si>
  <si>
    <t>CCH 622</t>
  </si>
  <si>
    <t>Unit was issued:
1) No UL
2) No UL but visit is needed
3) UL with response
4) SUL requiring written response
5) Communication to DPI</t>
  </si>
  <si>
    <t>CCH 625</t>
  </si>
  <si>
    <t>Batch total</t>
  </si>
  <si>
    <t xml:space="preserve">                               -  </t>
  </si>
  <si>
    <t>CCH TB check</t>
  </si>
  <si>
    <t>Diffference</t>
  </si>
  <si>
    <t>Notes - do not delete</t>
  </si>
  <si>
    <t>Bought by</t>
  </si>
  <si>
    <t>taken over</t>
  </si>
  <si>
    <t>Corporation</t>
  </si>
  <si>
    <t>by Wake Forest</t>
  </si>
  <si>
    <t>Baptist Medical Center</t>
  </si>
  <si>
    <t>Not collected for Year 2019</t>
  </si>
  <si>
    <t>Operations</t>
  </si>
  <si>
    <t>Capital</t>
  </si>
  <si>
    <t>Permanent</t>
  </si>
  <si>
    <t>Interim</t>
  </si>
  <si>
    <t>Vacant</t>
  </si>
  <si>
    <t>First name of finance officer or interim finance officer (please enter “vacant” for first name if the position is currently vacant)</t>
  </si>
  <si>
    <t>Data not collected in 2019</t>
  </si>
  <si>
    <t>Last name of finance officer or interim finance officer (please enter “vacant” for last name if the position is currently vacant)</t>
  </si>
  <si>
    <t>Is the finance officer serving in a permanent role or an interim role? (select permanent/interim/vacant)</t>
  </si>
  <si>
    <t>Has the finance officer been formally appointed by the local government, public authority, or designated official?  (Y/N)</t>
  </si>
  <si>
    <t>Has the finance officer or interim finance officer read, understand, and is in compliance with the requirements of N.C.G.S. 159, as applicable based on unit type and circumstances? (Y/N)</t>
  </si>
  <si>
    <t>Does the finance officer or interim finance officer maintain and update (or ensures the maintenance and update of)  financial records monthly, including reconciliation of bank accounts to the general ledger? (Y/N)</t>
  </si>
  <si>
    <t>REQUIRED</t>
  </si>
  <si>
    <t>MANDATORY</t>
  </si>
  <si>
    <t>All Fields Must Be Completed</t>
  </si>
  <si>
    <t>The Official should be the Finance Officer or interim Finance Officer as designated by the Board.</t>
  </si>
  <si>
    <t>Name of Finance Officer</t>
  </si>
  <si>
    <t>Title of Official</t>
  </si>
  <si>
    <t>Date                        (Enter as "MM/DD/YYYY")</t>
  </si>
  <si>
    <t>Telephone number</t>
  </si>
  <si>
    <t>E-mail address</t>
  </si>
  <si>
    <t>First name of finance officer or interim finance officer (please enter “vacant” for first or last name if the position is currently vacant)</t>
  </si>
  <si>
    <t>Last name of finance officer or interim finance officer (please enter “vacant” for first or last name if the position is currently vacant)</t>
  </si>
  <si>
    <t>Is the finance officer serving in a permanent role or an interim role. (permanent/interim/vacant)</t>
  </si>
  <si>
    <t>Has the finance officer been formally appointed by the local government, public authority, or designated official.  (Y/N)</t>
  </si>
  <si>
    <t>Date on which the local government, public authority, or designated official appointed the finance officer. (If the date of appointment by the board is difficult to find you may enter January 1 and the year)</t>
  </si>
  <si>
    <t>Has the finance officer or interim finance officer read, understand, and is in compliance with the requirements of N.C.G.S. 159, as applicable based on unit type and circumstances. (Y/N)</t>
  </si>
  <si>
    <t>Does the finance officer or interim finance officer maintain and update (or ensures the maintenance and update of)  financial records monthly, including reconciliation of bank accounts to the general ledger. (Y/N)</t>
  </si>
  <si>
    <t xml:space="preserve">Has the finance officer or interim finance officer submitted (or has ensured the submission of) all required and applicable reports, including but not limited to, the annual audit report (N.C.G.S. 159-34), the semi-annual report on cash and investments (“LGC-203”)(N.C.G.S. 159-33), and the annual financial information report (“AFIR”)(N.C.G.S. 159-33.1) during the fiscal year corresponding to the audit report being submitted. (Y/N)
</t>
  </si>
  <si>
    <t>This field must be completed in order to process your audit report</t>
  </si>
  <si>
    <t xml:space="preserve">              FINISHED</t>
  </si>
  <si>
    <t>Combined Totals of all Proprietary Funds - Total Current Liabilities  
Include:  Current liabilities and current portion of long-term debt 
Exclude:   Bond anticipation notes
                   Compensated Absences
                   Pension liabilities
                   Liabilities payable from restricted assets
                   Other post employment liabilities (OPEB)
                   Deferred inflows</t>
  </si>
  <si>
    <t>Total OPEB benefits - total OPEB liability
If you do not provide benefit, please enter 0</t>
  </si>
  <si>
    <t>Total OPEB benefits- OPEB plan fiduciary net position
If no fiduciary net position, enter 0</t>
  </si>
  <si>
    <t>Total OPEB benefits - What is the plan’s fiduciary net position as a percentage of the total OPEB liability?  Please enter as percentage value; for example, 83.5% should be entered as 83.5.  If assets have not been set aside in a trust, please enter 0.0</t>
  </si>
  <si>
    <r>
      <t xml:space="preserve">Unit's share of RHBF Net OPEB Liability ($s)
- unit of government is a participating employer in the </t>
    </r>
    <r>
      <rPr>
        <b/>
        <sz val="11"/>
        <color theme="1"/>
        <rFont val="Calibri"/>
        <family val="2"/>
        <scheme val="minor"/>
      </rPr>
      <t>State's RHBF</t>
    </r>
    <r>
      <rPr>
        <sz val="11"/>
        <color theme="1"/>
        <rFont val="Calibri"/>
        <family val="2"/>
        <scheme val="minor"/>
      </rPr>
      <t xml:space="preserve"> (Retiree Health Benefit Fund)</t>
    </r>
  </si>
  <si>
    <t>Haywood Health Authority</t>
  </si>
  <si>
    <r>
      <t>Date on which the local government, public authority, or designated official appointed the finance officer?</t>
    </r>
    <r>
      <rPr>
        <b/>
        <sz val="11"/>
        <color theme="5" tint="-0.249977111117893"/>
        <rFont val="Calibri"/>
        <family val="2"/>
        <scheme val="minor"/>
      </rPr>
      <t xml:space="preserve"> (If the date of appointment by the board is difficult to find you may enter January 1 and the year)               </t>
    </r>
    <r>
      <rPr>
        <b/>
        <sz val="11"/>
        <rFont val="Calibri"/>
        <family val="2"/>
        <scheme val="minor"/>
      </rPr>
      <t>Date Format</t>
    </r>
    <r>
      <rPr>
        <b/>
        <sz val="11"/>
        <color theme="5" tint="-0.249977111117893"/>
        <rFont val="Calibri"/>
        <family val="2"/>
        <scheme val="minor"/>
      </rPr>
      <t xml:space="preserve"> </t>
    </r>
    <r>
      <rPr>
        <sz val="11"/>
        <color theme="1"/>
        <rFont val="Calibri"/>
        <family val="2"/>
        <scheme val="minor"/>
      </rPr>
      <t xml:space="preserve">  </t>
    </r>
    <r>
      <rPr>
        <b/>
        <sz val="11"/>
        <color theme="1"/>
        <rFont val="Calibri"/>
        <family val="2"/>
        <scheme val="minor"/>
      </rPr>
      <t>MM/DD/YYYY</t>
    </r>
  </si>
  <si>
    <t>Error Amounts</t>
  </si>
  <si>
    <t>If unit is an employer participant in one of the State Cost Sharing Plans rows 28 - 30 should be blank.  Unless they have an additional single employer plan.</t>
  </si>
  <si>
    <t>Single Audit Only - Type of compliance report(s) issued:  #1- all unmodified; #2- at least one other (qualified, adverse)</t>
  </si>
  <si>
    <t>Single Audit Only - Coronavirus Relief Fund expenditures (21.019)</t>
  </si>
  <si>
    <t xml:space="preserve">Single Audit Only - Other CARES Act /Coronavirus funding </t>
  </si>
  <si>
    <t>https://efc.sog.unc.edu/reslib/item/north-carolina-water-and-wastewater-rates-dashboard#</t>
  </si>
  <si>
    <t>The below information must be completed 
in order to process your audit report.</t>
  </si>
  <si>
    <t>Error Count</t>
  </si>
  <si>
    <t>Errors :  The cell to the left indicates the number of error messages on the data input tab</t>
  </si>
  <si>
    <t>Introduction to the Unit Data from Audit Worksheet</t>
  </si>
  <si>
    <r>
      <rPr>
        <b/>
        <i/>
        <sz val="12"/>
        <rFont val="Cambria"/>
        <family val="1"/>
      </rPr>
      <t xml:space="preserve">Unit Data from Audit Worksheet </t>
    </r>
    <r>
      <rPr>
        <i/>
        <sz val="12"/>
        <rFont val="Cambria"/>
        <family val="1"/>
      </rPr>
      <t xml:space="preserve">- The </t>
    </r>
    <r>
      <rPr>
        <i/>
        <sz val="12"/>
        <color rgb="FFFF0000"/>
        <rFont val="Cambria"/>
        <family val="1"/>
      </rPr>
      <t xml:space="preserve">self-reported </t>
    </r>
    <r>
      <rPr>
        <i/>
        <sz val="12"/>
        <rFont val="Cambria"/>
        <family val="1"/>
      </rPr>
      <t xml:space="preserve">data provided in this worksheet is used by staff as the primary tool to determine a unit of government's fiscal health as well as providing information to the North Carolina Legislature, North Carolina Budget and the Governor’s Office and other state agencies.  The North Carolina League of Municipalities and North Carolina Association of County Commissioners also use this information to advocate before the Executive, Legislative and Judicial branches of State Government on behalf of local governments.  </t>
    </r>
    <r>
      <rPr>
        <i/>
        <u/>
        <sz val="12"/>
        <color rgb="FFFF0000"/>
        <rFont val="Cambria"/>
        <family val="1"/>
      </rPr>
      <t xml:space="preserve">Accuracy in completion of data is important for your local government.  </t>
    </r>
  </si>
  <si>
    <t>Important Notes to the Preparer</t>
  </si>
  <si>
    <r>
      <t xml:space="preserve">All information provided is </t>
    </r>
    <r>
      <rPr>
        <sz val="12"/>
        <color rgb="FFFF0000"/>
        <rFont val="Century Schoolbook"/>
        <family val="1"/>
      </rPr>
      <t xml:space="preserve">self-reported </t>
    </r>
    <r>
      <rPr>
        <sz val="12"/>
        <color theme="1"/>
        <rFont val="Century Schoolbook"/>
        <family val="1"/>
      </rPr>
      <t xml:space="preserve">by the units of local government.  The staff of the State and Local Government Fiscal Management Section does NOT recalculate and is not responsible for incorrectly reported amounts. </t>
    </r>
  </si>
  <si>
    <t>The Unit Data from Audit Worksheet contains edits that will display error messages if these edit tests are not passed.  Please make sure that your worksheet is error free.  The worksheet may be returned to the unit to correct any errors that have not been resolved.</t>
  </si>
  <si>
    <t>New for Fiscal 2020</t>
  </si>
  <si>
    <t>Data documenting the unit's compliance with General Statue 159-25 is captured in account numbers 947, 948, 949, 950, 952, 954, 956, and 958.</t>
  </si>
  <si>
    <t>Instructions for the Unit Data from Audit Worksheet</t>
  </si>
  <si>
    <r>
      <t xml:space="preserve">The Unit Data from Audit Worksheet must be completed using your audited financial statements and submitted with the audit report to the Local Government Commission.  This worksheet is designed so that each unit should be able to complete it in less than an hour, if they have a completed audit report.  Units can always choose to outsource the completion of this worksheet but it must be certified by the finance officer.  The worksheet must be </t>
    </r>
    <r>
      <rPr>
        <b/>
        <sz val="12"/>
        <color indexed="8"/>
        <rFont val="Century Schoolbook"/>
        <family val="1"/>
      </rPr>
      <t>submitted with the unit’s audit report</t>
    </r>
    <r>
      <rPr>
        <sz val="12"/>
        <color indexed="8"/>
        <rFont val="Century Schoolbook"/>
        <family val="1"/>
      </rPr>
      <t>.</t>
    </r>
  </si>
  <si>
    <r>
      <t xml:space="preserve">The worksheet is organized based on how the audit report is laid out.  Titles on this worksheet appear in highlighted colors and correspond to various exhibits, statements, notes and schedules where the requested amounts should be found.  We have also provided the previous year's data in column E so that you can reference last year's amounts to aid in the completion of the worksheet.  </t>
    </r>
    <r>
      <rPr>
        <b/>
        <sz val="12"/>
        <color indexed="8"/>
        <rFont val="Century Schoolbook"/>
        <family val="1"/>
      </rPr>
      <t>Please record the numbers in the shaded column F.  Please enter all numbers as positive</t>
    </r>
    <r>
      <rPr>
        <sz val="12"/>
        <color indexed="8"/>
        <rFont val="Century Schoolbook"/>
        <family val="1"/>
      </rPr>
      <t xml:space="preserve"> unless specifically stated otherwise in the description of the amount requested.  </t>
    </r>
  </si>
  <si>
    <t xml:space="preserve">The worksheet requests information for every possible service we collect data on; however, you only need to complete sections that apply to your unit.  For example, the Water Sewer, Electric and OPEB sections may be skipped if you do not have these funds or benefits.   The Water Sewer Questions are only for Water Sewer Funds that are operating as a proprietary fund.  Also, please note that all numbers on the financial statements will not be entered on this worksheet, as we are only requesting information used in the communications described above. </t>
  </si>
  <si>
    <t>Links to Websites that provide financial data and ratios for Municipalities and Counties</t>
  </si>
  <si>
    <t>If you have any questions, please call 919-814-4299.</t>
  </si>
  <si>
    <t xml:space="preserve">Date  </t>
  </si>
  <si>
    <t>Has the finance officer or interim finance officer submitted (or ensured or confirmed submission of) all required and applicable reports including but not limited to  the FY2019 annual audit report (N.C.G.S. 159-34), the semi-annual report on cash and investments (LGC-203) due July 25, 2019 and January 25, 2020 (N.C.G.S. 159-33), and the annual financial information report (AFIR) due by counites and municipalities October 31, 2019 (N.C.G.S. 159-33.1), and any other reports due  during the fiscal year corresponding to the audit report being submitted? (Y/N)</t>
  </si>
  <si>
    <r>
      <t xml:space="preserve">The data provided in the </t>
    </r>
    <r>
      <rPr>
        <i/>
        <sz val="12"/>
        <color theme="1"/>
        <rFont val="Century Schoolbook"/>
        <family val="1"/>
      </rPr>
      <t xml:space="preserve">Unit Data from Audit Worksheet </t>
    </r>
    <r>
      <rPr>
        <sz val="12"/>
        <color theme="1"/>
        <rFont val="Century Schoolbook"/>
        <family val="1"/>
      </rPr>
      <t xml:space="preserve">now requires a certification by the Finance Officer that is located at the end of the worksheet in account numbers 960, 962, 964, 966, and 968.  </t>
    </r>
  </si>
  <si>
    <t>Version Date 8/31/2020</t>
  </si>
  <si>
    <t>The staff of the Local Government Commission is requesting the following information to ensure that our records are current and to determine if units are aware of and in compliance with their statutory responsibilities so that we can better assist and meet the needs of all local governments and public authorities.  G.S. 159-25.  By providing the information below, the submitter is verifying that the answers have been provided and verified by the finance officer.</t>
  </si>
  <si>
    <t>Finance Officer Verification of Unit Data from Audit Worksheet</t>
  </si>
  <si>
    <t xml:space="preserve">Data reported in the “Unit Data from Audit” worksheet must be verified by the finance officer and confirmed to be prepared in accordance with the instructions and in agreement with the unit’s audited financial statements. By providing the information below, the submitter is verifying that the finance officer has ensured that the data meets these requirements. </t>
  </si>
  <si>
    <r>
      <t xml:space="preserve">The </t>
    </r>
    <r>
      <rPr>
        <i/>
        <sz val="12"/>
        <color theme="1"/>
        <rFont val="Century Schoolbook"/>
        <family val="1"/>
      </rPr>
      <t>Resubmission Form</t>
    </r>
    <r>
      <rPr>
        <sz val="12"/>
        <color theme="1"/>
        <rFont val="Century Schoolbook"/>
        <family val="1"/>
      </rPr>
      <t xml:space="preserve"> is replacing prior years' </t>
    </r>
    <r>
      <rPr>
        <i/>
        <sz val="12"/>
        <color theme="1"/>
        <rFont val="Century Schoolbook"/>
        <family val="1"/>
      </rPr>
      <t xml:space="preserve">Audit Report Reissued Form. </t>
    </r>
    <r>
      <rPr>
        <sz val="12"/>
        <color theme="1"/>
        <rFont val="Century Schoolbook"/>
        <family val="1"/>
      </rPr>
      <t xml:space="preserve">The </t>
    </r>
    <r>
      <rPr>
        <i/>
        <sz val="12"/>
        <color theme="1"/>
        <rFont val="Century Schoolbook"/>
        <family val="1"/>
      </rPr>
      <t>Resubmission Form</t>
    </r>
    <r>
      <rPr>
        <sz val="12"/>
        <color theme="1"/>
        <rFont val="Century Schoolbook"/>
        <family val="1"/>
      </rPr>
      <t xml:space="preserve"> provides instructions for reissuing audit reports and modifying data input workbooks.  See the "Resubmitting Audit Reports and Data" section of our website (link below) for detailed instructions and a matrix of the documents to include in a resubmission.   </t>
    </r>
  </si>
  <si>
    <t>https://www.nctreasurer.com/state-and-local-government-finance-division/local-government-commission/submitting-your-audit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</si>
</sst>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_(* \(#,##0\);_(* &quot;-&quot;_);_(@_)"/>
    <numFmt numFmtId="44" formatCode="_(&quot;$&quot;* #,##0.00_);_(&quot;$&quot;* \(#,##0.00\);_(&quot;$&quot;* &quot;-&quot;??_);_(@_)"/>
    <numFmt numFmtId="43" formatCode="_(* #,##0.00_);_(* \(#,##0.00\);_(* &quot;-&quot;??_);_(@_)"/>
    <numFmt numFmtId="164" formatCode="_(* #,##0_);_(* \(#,##0\);_(* &quot;-&quot;??_);_(@_)"/>
    <numFmt numFmtId="165" formatCode="0_);[Red]\(0\)"/>
    <numFmt numFmtId="166" formatCode="_(&quot;$&quot;* #,##0_);_(&quot;$&quot;* \(#,##0\);_(&quot;$&quot;* &quot;-&quot;??_);_(@_)"/>
    <numFmt numFmtId="167" formatCode="0_);\(0\)"/>
    <numFmt numFmtId="168" formatCode="_(* #,##0.0000_);_(* \(#,##0.0000\);_(* &quot;-&quot;??_);_(@_)"/>
    <numFmt numFmtId="169" formatCode="#,##0.0_);\(#,##0.0\)"/>
    <numFmt numFmtId="170" formatCode="0.0"/>
    <numFmt numFmtId="171" formatCode="0.0_);\(0.0\)"/>
  </numFmts>
  <fonts count="101" x14ac:knownFonts="1">
    <font>
      <sz val="11"/>
      <color theme="1"/>
      <name val="Calibri"/>
      <family val="2"/>
      <scheme val="minor"/>
    </font>
    <font>
      <sz val="11"/>
      <color indexed="8"/>
      <name val="Calibri"/>
      <family val="2"/>
    </font>
    <font>
      <sz val="11"/>
      <color indexed="10"/>
      <name val="Calibri"/>
      <family val="2"/>
    </font>
    <font>
      <b/>
      <sz val="11"/>
      <color indexed="8"/>
      <name val="Calibri"/>
      <family val="2"/>
    </font>
    <font>
      <u/>
      <sz val="11"/>
      <color indexed="8"/>
      <name val="Calibri"/>
      <family val="2"/>
    </font>
    <font>
      <sz val="11"/>
      <name val="Century Schoolbook"/>
      <family val="1"/>
    </font>
    <font>
      <sz val="11"/>
      <color indexed="62"/>
      <name val="Calibri"/>
      <family val="2"/>
    </font>
    <font>
      <sz val="11"/>
      <color indexed="60"/>
      <name val="Calibri"/>
      <family val="2"/>
    </font>
    <font>
      <sz val="12"/>
      <color indexed="8"/>
      <name val="Century Schoolbook"/>
      <family val="1"/>
    </font>
    <font>
      <b/>
      <sz val="12"/>
      <color indexed="8"/>
      <name val="Century Schoolbook"/>
      <family val="1"/>
    </font>
    <font>
      <sz val="14"/>
      <color indexed="8"/>
      <name val="Century Schoolbook"/>
      <family val="1"/>
    </font>
    <font>
      <sz val="11"/>
      <color indexed="9"/>
      <name val="Calibri"/>
      <family val="2"/>
    </font>
    <font>
      <b/>
      <sz val="11"/>
      <color indexed="9"/>
      <name val="Calibri"/>
      <family val="2"/>
    </font>
    <font>
      <sz val="11"/>
      <color indexed="17"/>
      <name val="Calibri"/>
      <family val="2"/>
    </font>
    <font>
      <b/>
      <sz val="11"/>
      <color indexed="63"/>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sz val="8"/>
      <name val="Arial"/>
      <family val="2"/>
    </font>
    <font>
      <sz val="8"/>
      <name val="Arial"/>
      <family val="2"/>
    </font>
    <font>
      <sz val="12"/>
      <name val="Garamond"/>
      <family val="1"/>
    </font>
    <font>
      <sz val="12"/>
      <name val="Garamond"/>
      <family val="1"/>
    </font>
    <font>
      <u/>
      <sz val="10"/>
      <color indexed="12"/>
      <name val="Arial"/>
      <family val="2"/>
    </font>
    <font>
      <sz val="10"/>
      <name val="Arial"/>
      <family val="2"/>
    </font>
    <font>
      <sz val="8"/>
      <name val="Arial"/>
      <family val="2"/>
    </font>
    <font>
      <sz val="10"/>
      <name val="Arial"/>
      <family val="2"/>
    </font>
    <font>
      <sz val="12"/>
      <name val="Garamond"/>
      <family val="1"/>
    </font>
    <font>
      <sz val="10"/>
      <name val="Times New Roman"/>
      <family val="1"/>
    </font>
    <font>
      <sz val="11"/>
      <name val="Calibri"/>
      <family val="2"/>
    </font>
    <font>
      <b/>
      <sz val="11"/>
      <name val="Calibri"/>
      <family val="2"/>
    </font>
    <font>
      <sz val="11"/>
      <color indexed="8"/>
      <name val="Century Schoolbook"/>
      <family val="2"/>
    </font>
    <font>
      <b/>
      <sz val="22"/>
      <color indexed="8"/>
      <name val="Calibri"/>
      <family val="2"/>
    </font>
    <font>
      <sz val="8"/>
      <name val="Arial"/>
      <family val="2"/>
    </font>
    <font>
      <sz val="10"/>
      <name val="Arial"/>
      <family val="2"/>
    </font>
    <font>
      <sz val="12"/>
      <name val="Garamond"/>
      <family val="1"/>
    </font>
    <font>
      <sz val="11"/>
      <color theme="1"/>
      <name val="Calibri"/>
      <family val="2"/>
      <scheme val="minor"/>
    </font>
    <font>
      <sz val="11"/>
      <color theme="0"/>
      <name val="Calibri"/>
      <family val="2"/>
      <scheme val="minor"/>
    </font>
    <font>
      <sz val="11"/>
      <color theme="1"/>
      <name val="Century Schoolbook"/>
      <family val="2"/>
    </font>
    <font>
      <u/>
      <sz val="11"/>
      <color theme="10"/>
      <name val="Calibri"/>
      <family val="2"/>
      <scheme val="minor"/>
    </font>
    <font>
      <u/>
      <sz val="11"/>
      <color theme="10"/>
      <name val="Calibri"/>
      <family val="2"/>
    </font>
    <font>
      <sz val="12"/>
      <color theme="1"/>
      <name val="Calibri"/>
      <family val="2"/>
      <scheme val="minor"/>
    </font>
    <font>
      <b/>
      <sz val="22"/>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9"/>
      <color rgb="FFFF0000"/>
      <name val="Calibri"/>
      <family val="2"/>
      <scheme val="minor"/>
    </font>
    <font>
      <sz val="11"/>
      <color rgb="FF0070C0"/>
      <name val="Calibri"/>
      <family val="2"/>
      <scheme val="minor"/>
    </font>
    <font>
      <sz val="11"/>
      <color theme="1"/>
      <name val="Century Schoolbook"/>
      <family val="1"/>
    </font>
    <font>
      <sz val="14"/>
      <color theme="1"/>
      <name val="Calibri"/>
      <family val="2"/>
      <scheme val="minor"/>
    </font>
    <font>
      <b/>
      <sz val="11"/>
      <color theme="1"/>
      <name val="Century Schoolbook"/>
      <family val="1"/>
    </font>
    <font>
      <sz val="12"/>
      <color theme="1"/>
      <name val="Century Schoolbook"/>
      <family val="1"/>
    </font>
    <font>
      <sz val="14"/>
      <name val="Calibri"/>
      <family val="2"/>
      <scheme val="minor"/>
    </font>
    <font>
      <b/>
      <sz val="9"/>
      <color theme="1"/>
      <name val="Calibri"/>
      <family val="2"/>
      <scheme val="minor"/>
    </font>
    <font>
      <sz val="24"/>
      <color theme="0"/>
      <name val="Century Schoolbook"/>
      <family val="1"/>
    </font>
    <font>
      <sz val="24"/>
      <color theme="2"/>
      <name val="Century Schoolbook"/>
      <family val="1"/>
    </font>
    <font>
      <b/>
      <sz val="12"/>
      <color theme="0"/>
      <name val="Calibri"/>
      <family val="2"/>
      <scheme val="minor"/>
    </font>
    <font>
      <b/>
      <sz val="12"/>
      <color theme="1"/>
      <name val="Calibri"/>
      <family val="2"/>
      <scheme val="minor"/>
    </font>
    <font>
      <b/>
      <sz val="10"/>
      <color theme="1"/>
      <name val="Calibri"/>
      <family val="2"/>
      <scheme val="minor"/>
    </font>
    <font>
      <sz val="10"/>
      <color theme="1"/>
      <name val="Century Schoolbook"/>
      <family val="1"/>
    </font>
    <font>
      <b/>
      <sz val="16"/>
      <color theme="1"/>
      <name val="Calibri"/>
      <family val="2"/>
      <scheme val="minor"/>
    </font>
    <font>
      <u/>
      <sz val="11"/>
      <color theme="1"/>
      <name val="Calibri"/>
      <family val="2"/>
      <scheme val="minor"/>
    </font>
    <font>
      <sz val="9"/>
      <color theme="1"/>
      <name val="Century Schoolbook"/>
      <family val="1"/>
    </font>
    <font>
      <b/>
      <sz val="11"/>
      <name val="Calibri"/>
      <family val="2"/>
      <scheme val="minor"/>
    </font>
    <font>
      <sz val="8"/>
      <color theme="1"/>
      <name val="Calibri"/>
      <family val="2"/>
      <scheme val="minor"/>
    </font>
    <font>
      <sz val="8"/>
      <color theme="1"/>
      <name val="Century Schoolbook"/>
      <family val="1"/>
    </font>
    <font>
      <sz val="11"/>
      <name val="Calibri"/>
      <family val="2"/>
      <scheme val="minor"/>
    </font>
    <font>
      <sz val="11"/>
      <color indexed="8"/>
      <name val="Calibri"/>
      <family val="2"/>
      <scheme val="minor"/>
    </font>
    <font>
      <b/>
      <sz val="20"/>
      <color theme="1"/>
      <name val="Calibri"/>
      <family val="2"/>
      <scheme val="minor"/>
    </font>
    <font>
      <b/>
      <sz val="18"/>
      <color theme="1"/>
      <name val="Calibri"/>
      <family val="2"/>
      <scheme val="minor"/>
    </font>
    <font>
      <sz val="8"/>
      <name val="Calibri"/>
      <family val="2"/>
      <scheme val="minor"/>
    </font>
    <font>
      <sz val="10"/>
      <color theme="1"/>
      <name val="Calibri"/>
      <family val="2"/>
      <scheme val="minor"/>
    </font>
    <font>
      <b/>
      <sz val="8"/>
      <color theme="1"/>
      <name val="Calibri"/>
      <family val="2"/>
      <scheme val="minor"/>
    </font>
    <font>
      <sz val="10"/>
      <name val="Calibri"/>
      <family val="2"/>
      <scheme val="minor"/>
    </font>
    <font>
      <b/>
      <sz val="11"/>
      <name val="Century Schoolbook"/>
      <family val="1"/>
    </font>
    <font>
      <b/>
      <sz val="11"/>
      <color theme="5" tint="-0.249977111117893"/>
      <name val="Calibri"/>
      <family val="2"/>
      <scheme val="minor"/>
    </font>
    <font>
      <b/>
      <sz val="16"/>
      <color theme="1"/>
      <name val="Century Schoolbook"/>
      <family val="1"/>
    </font>
    <font>
      <b/>
      <sz val="48"/>
      <color theme="0"/>
      <name val="Century Schoolbook"/>
      <family val="1"/>
    </font>
    <font>
      <sz val="8"/>
      <name val="Arial"/>
      <family val="2"/>
    </font>
    <font>
      <sz val="10"/>
      <name val="Arial"/>
      <family val="2"/>
    </font>
    <font>
      <sz val="12"/>
      <name val="Garamond"/>
      <family val="1"/>
    </font>
    <font>
      <sz val="10"/>
      <color indexed="8"/>
      <name val="Century Schoolbook"/>
      <family val="1"/>
    </font>
    <font>
      <b/>
      <sz val="8"/>
      <color indexed="8"/>
      <name val="Calibri"/>
      <family val="2"/>
    </font>
    <font>
      <sz val="12"/>
      <color rgb="FFFF0000"/>
      <name val="Century Schoolbook"/>
      <family val="1"/>
    </font>
    <font>
      <sz val="9"/>
      <color rgb="FFFF0000"/>
      <name val="Calibri"/>
      <family val="2"/>
      <scheme val="minor"/>
    </font>
    <font>
      <b/>
      <sz val="11"/>
      <color rgb="FFFF0000"/>
      <name val="Calibri"/>
      <family val="2"/>
      <scheme val="minor"/>
    </font>
    <font>
      <sz val="18"/>
      <color theme="0"/>
      <name val="Calibri"/>
      <family val="2"/>
      <scheme val="minor"/>
    </font>
    <font>
      <i/>
      <sz val="12"/>
      <name val="Cambria"/>
      <family val="1"/>
    </font>
    <font>
      <b/>
      <i/>
      <sz val="12"/>
      <name val="Cambria"/>
      <family val="1"/>
    </font>
    <font>
      <i/>
      <sz val="12"/>
      <color rgb="FFFF0000"/>
      <name val="Cambria"/>
      <family val="1"/>
    </font>
    <font>
      <i/>
      <u/>
      <sz val="12"/>
      <color rgb="FFFF0000"/>
      <name val="Cambria"/>
      <family val="1"/>
    </font>
    <font>
      <b/>
      <i/>
      <sz val="14"/>
      <color theme="0"/>
      <name val="Cambria"/>
      <family val="1"/>
    </font>
    <font>
      <i/>
      <sz val="12"/>
      <color theme="1"/>
      <name val="Century Schoolbook"/>
      <family val="1"/>
    </font>
    <font>
      <i/>
      <sz val="14"/>
      <color theme="0"/>
      <name val="Cambria"/>
      <family val="1"/>
    </font>
    <font>
      <i/>
      <sz val="14"/>
      <color theme="0"/>
      <name val="Century Schoolbook"/>
      <family val="1"/>
    </font>
    <font>
      <sz val="12"/>
      <color theme="0"/>
      <name val="Century Schoolbook"/>
      <family val="1"/>
    </font>
  </fonts>
  <fills count="37">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59999389629810485"/>
        <bgColor indexed="64"/>
      </patternFill>
    </fill>
    <fill>
      <patternFill patternType="solid">
        <fgColor rgb="FF0070C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CC"/>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8"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diagonal/>
    </border>
    <border>
      <left style="thin">
        <color theme="3" tint="0.59996337778862885"/>
      </left>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right style="thin">
        <color theme="3" tint="0.59996337778862885"/>
      </right>
      <top style="thin">
        <color theme="3" tint="0.59996337778862885"/>
      </top>
      <bottom/>
      <diagonal/>
    </border>
    <border>
      <left style="thin">
        <color theme="3" tint="0.59996337778862885"/>
      </left>
      <right style="thin">
        <color theme="3" tint="0.59996337778862885"/>
      </right>
      <top/>
      <bottom/>
      <diagonal/>
    </border>
    <border>
      <left/>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style="thin">
        <color indexed="64"/>
      </bottom>
      <diagonal/>
    </border>
    <border>
      <left style="thin">
        <color indexed="44"/>
      </left>
      <right style="thin">
        <color indexed="44"/>
      </right>
      <top style="thin">
        <color indexed="44"/>
      </top>
      <bottom style="thin">
        <color indexed="44"/>
      </bottom>
      <diagonal/>
    </border>
    <border>
      <left/>
      <right style="thin">
        <color indexed="64"/>
      </right>
      <top/>
      <bottom/>
      <diagonal/>
    </border>
    <border>
      <left style="medium">
        <color auto="1"/>
      </left>
      <right style="medium">
        <color auto="1"/>
      </right>
      <top style="medium">
        <color auto="1"/>
      </top>
      <bottom style="medium">
        <color auto="1"/>
      </bottom>
      <diagonal/>
    </border>
    <border>
      <left/>
      <right/>
      <top/>
      <bottom style="thin">
        <color indexed="64"/>
      </bottom>
      <diagonal/>
    </border>
    <border>
      <left/>
      <right style="medium">
        <color indexed="64"/>
      </right>
      <top/>
      <bottom style="thin">
        <color indexed="64"/>
      </bottom>
      <diagonal/>
    </border>
    <border>
      <left style="thin">
        <color indexed="44"/>
      </left>
      <right/>
      <top/>
      <bottom style="thin">
        <color indexed="4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theme="3" tint="0.59996337778862885"/>
      </bottom>
      <diagonal/>
    </border>
    <border>
      <left style="thin">
        <color theme="3" tint="0.59996337778862885"/>
      </left>
      <right/>
      <top/>
      <bottom style="thin">
        <color theme="3" tint="0.59996337778862885"/>
      </bottom>
      <diagonal/>
    </border>
  </borders>
  <cellStyleXfs count="4937">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1" fillId="3"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1" fillId="15" borderId="1" applyNumberFormat="0" applyAlignment="0" applyProtection="0"/>
    <xf numFmtId="0" fontId="21" fillId="15" borderId="1" applyNumberFormat="0" applyAlignment="0" applyProtection="0"/>
    <xf numFmtId="0" fontId="12" fillId="7" borderId="2" applyNumberFormat="0" applyAlignment="0" applyProtection="0"/>
    <xf numFmtId="0" fontId="12" fillId="7" borderId="2" applyNumberFormat="0" applyAlignment="0" applyProtection="0"/>
    <xf numFmtId="43" fontId="40" fillId="0" borderId="0" applyFont="0" applyFill="0" applyBorder="0" applyAlignment="0" applyProtection="0"/>
    <xf numFmtId="43" fontId="42"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5"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2" fillId="0" borderId="0" applyFont="0" applyFill="0" applyBorder="0" applyAlignment="0" applyProtection="0"/>
    <xf numFmtId="43" fontId="35" fillId="0" borderId="0" applyFont="0" applyFill="0" applyBorder="0" applyAlignment="0" applyProtection="0"/>
    <xf numFmtId="43" fontId="4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3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6" fillId="12" borderId="1" applyNumberFormat="0" applyAlignment="0" applyProtection="0"/>
    <xf numFmtId="0" fontId="6" fillId="12"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7" fillId="19" borderId="0" applyNumberFormat="0" applyBorder="0" applyAlignment="0" applyProtection="0"/>
    <xf numFmtId="0" fontId="7" fillId="19"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23" fillId="0" borderId="0"/>
    <xf numFmtId="0" fontId="24" fillId="0" borderId="0"/>
    <xf numFmtId="0" fontId="23" fillId="0" borderId="0"/>
    <xf numFmtId="0" fontId="29" fillId="0" borderId="0"/>
    <xf numFmtId="0" fontId="23" fillId="0" borderId="0"/>
    <xf numFmtId="0" fontId="23" fillId="0" borderId="0"/>
    <xf numFmtId="0" fontId="23" fillId="0" borderId="0"/>
    <xf numFmtId="0" fontId="23" fillId="0" borderId="0"/>
    <xf numFmtId="0" fontId="37" fillId="0" borderId="0"/>
    <xf numFmtId="0" fontId="23" fillId="0" borderId="0"/>
    <xf numFmtId="0" fontId="37" fillId="0" borderId="0"/>
    <xf numFmtId="0" fontId="23" fillId="0" borderId="0"/>
    <xf numFmtId="0" fontId="37" fillId="0" borderId="0"/>
    <xf numFmtId="0" fontId="23" fillId="0" borderId="0"/>
    <xf numFmtId="0" fontId="23" fillId="0" borderId="0"/>
    <xf numFmtId="0" fontId="37" fillId="0" borderId="0"/>
    <xf numFmtId="0" fontId="23" fillId="0" borderId="0"/>
    <xf numFmtId="0" fontId="23" fillId="0" borderId="0"/>
    <xf numFmtId="0" fontId="37" fillId="0" borderId="0"/>
    <xf numFmtId="0" fontId="23" fillId="0" borderId="0"/>
    <xf numFmtId="0" fontId="37" fillId="0" borderId="0"/>
    <xf numFmtId="0" fontId="37" fillId="0" borderId="0"/>
    <xf numFmtId="0" fontId="23" fillId="0" borderId="0"/>
    <xf numFmtId="0" fontId="23" fillId="0" borderId="0"/>
    <xf numFmtId="0" fontId="37" fillId="0" borderId="0"/>
    <xf numFmtId="0" fontId="23" fillId="0" borderId="0"/>
    <xf numFmtId="0" fontId="37" fillId="0" borderId="0"/>
    <xf numFmtId="0" fontId="37" fillId="0" borderId="0"/>
    <xf numFmtId="0" fontId="3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4"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24" fillId="0" borderId="0"/>
    <xf numFmtId="0" fontId="28" fillId="0" borderId="0"/>
    <xf numFmtId="0" fontId="15" fillId="0" borderId="0"/>
    <xf numFmtId="0" fontId="30" fillId="0" borderId="0"/>
    <xf numFmtId="0" fontId="15" fillId="0" borderId="0"/>
    <xf numFmtId="0" fontId="15" fillId="0" borderId="0"/>
    <xf numFmtId="0" fontId="15" fillId="0" borderId="0"/>
    <xf numFmtId="0" fontId="15" fillId="0" borderId="0"/>
    <xf numFmtId="0" fontId="38" fillId="0" borderId="0"/>
    <xf numFmtId="0" fontId="15" fillId="0" borderId="0"/>
    <xf numFmtId="0" fontId="38" fillId="0" borderId="0"/>
    <xf numFmtId="0" fontId="15" fillId="0" borderId="0"/>
    <xf numFmtId="0" fontId="38" fillId="0" borderId="0"/>
    <xf numFmtId="0" fontId="15" fillId="0" borderId="0"/>
    <xf numFmtId="0" fontId="15"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24" fillId="0" borderId="0"/>
    <xf numFmtId="0" fontId="23" fillId="0" borderId="0"/>
    <xf numFmtId="0" fontId="30" fillId="0" borderId="0"/>
    <xf numFmtId="0" fontId="15" fillId="0" borderId="0"/>
    <xf numFmtId="0" fontId="15" fillId="0" borderId="0"/>
    <xf numFmtId="0" fontId="15" fillId="0" borderId="0"/>
    <xf numFmtId="0" fontId="15" fillId="0" borderId="0"/>
    <xf numFmtId="0" fontId="38" fillId="0" borderId="0"/>
    <xf numFmtId="0" fontId="15" fillId="0" borderId="0"/>
    <xf numFmtId="0" fontId="38" fillId="0" borderId="0"/>
    <xf numFmtId="0" fontId="15" fillId="0" borderId="0"/>
    <xf numFmtId="0" fontId="38" fillId="0" borderId="0"/>
    <xf numFmtId="0" fontId="15" fillId="0" borderId="0"/>
    <xf numFmtId="0" fontId="15"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23" fillId="0" borderId="0"/>
    <xf numFmtId="0" fontId="15" fillId="0" borderId="0"/>
    <xf numFmtId="0" fontId="15" fillId="0" borderId="0"/>
    <xf numFmtId="0" fontId="38" fillId="0" borderId="0"/>
    <xf numFmtId="0" fontId="15" fillId="0" borderId="0"/>
    <xf numFmtId="0" fontId="38" fillId="0" borderId="0"/>
    <xf numFmtId="0" fontId="38" fillId="0" borderId="0"/>
    <xf numFmtId="0" fontId="29" fillId="0" borderId="0"/>
    <xf numFmtId="0" fontId="23" fillId="0" borderId="0"/>
    <xf numFmtId="0" fontId="23" fillId="0" borderId="0"/>
    <xf numFmtId="0" fontId="23" fillId="0" borderId="0"/>
    <xf numFmtId="0" fontId="23" fillId="0" borderId="0"/>
    <xf numFmtId="0" fontId="37" fillId="0" borderId="0"/>
    <xf numFmtId="0" fontId="23" fillId="0" borderId="0"/>
    <xf numFmtId="0" fontId="37" fillId="0" borderId="0"/>
    <xf numFmtId="0" fontId="23" fillId="0" borderId="0"/>
    <xf numFmtId="0" fontId="37" fillId="0" borderId="0"/>
    <xf numFmtId="0" fontId="23" fillId="0" borderId="0"/>
    <xf numFmtId="0" fontId="23" fillId="0" borderId="0"/>
    <xf numFmtId="0" fontId="37" fillId="0" borderId="0"/>
    <xf numFmtId="0" fontId="23" fillId="0" borderId="0"/>
    <xf numFmtId="0" fontId="23" fillId="0" borderId="0"/>
    <xf numFmtId="0" fontId="37" fillId="0" borderId="0"/>
    <xf numFmtId="0" fontId="23" fillId="0" borderId="0"/>
    <xf numFmtId="0" fontId="37" fillId="0" borderId="0"/>
    <xf numFmtId="0" fontId="37" fillId="0" borderId="0"/>
    <xf numFmtId="0" fontId="29" fillId="0" borderId="0"/>
    <xf numFmtId="0" fontId="23" fillId="0" borderId="0"/>
    <xf numFmtId="0" fontId="23" fillId="0" borderId="0"/>
    <xf numFmtId="0" fontId="23" fillId="0" borderId="0"/>
    <xf numFmtId="0" fontId="37" fillId="0" borderId="0"/>
    <xf numFmtId="0" fontId="23" fillId="0" borderId="0"/>
    <xf numFmtId="0" fontId="40" fillId="0" borderId="0"/>
    <xf numFmtId="0" fontId="37" fillId="0" borderId="0"/>
    <xf numFmtId="0" fontId="23" fillId="0" borderId="0"/>
    <xf numFmtId="0" fontId="40" fillId="0" borderId="0"/>
    <xf numFmtId="0" fontId="23" fillId="0" borderId="0"/>
    <xf numFmtId="0" fontId="40" fillId="0" borderId="0"/>
    <xf numFmtId="0" fontId="40" fillId="0" borderId="0"/>
    <xf numFmtId="0" fontId="40" fillId="0" borderId="0"/>
    <xf numFmtId="0" fontId="37" fillId="0" borderId="0"/>
    <xf numFmtId="0" fontId="40" fillId="0" borderId="0"/>
    <xf numFmtId="0" fontId="40" fillId="0" borderId="0"/>
    <xf numFmtId="0" fontId="40" fillId="0" borderId="0"/>
    <xf numFmtId="0" fontId="40" fillId="0" borderId="0"/>
    <xf numFmtId="0" fontId="40" fillId="0" borderId="0"/>
    <xf numFmtId="0" fontId="23" fillId="0" borderId="0"/>
    <xf numFmtId="0" fontId="37" fillId="0" borderId="0"/>
    <xf numFmtId="0" fontId="15" fillId="0" borderId="0"/>
    <xf numFmtId="0" fontId="26" fillId="0" borderId="0"/>
    <xf numFmtId="0" fontId="25" fillId="0" borderId="0"/>
    <xf numFmtId="0" fontId="28" fillId="0" borderId="0"/>
    <xf numFmtId="0" fontId="15" fillId="0" borderId="0"/>
    <xf numFmtId="0" fontId="30" fillId="0" borderId="0"/>
    <xf numFmtId="0" fontId="15" fillId="0" borderId="0"/>
    <xf numFmtId="0" fontId="15" fillId="0" borderId="0"/>
    <xf numFmtId="0" fontId="15" fillId="0" borderId="0"/>
    <xf numFmtId="0" fontId="15" fillId="0" borderId="0"/>
    <xf numFmtId="0" fontId="38" fillId="0" borderId="0"/>
    <xf numFmtId="0" fontId="15" fillId="0" borderId="0"/>
    <xf numFmtId="0" fontId="38" fillId="0" borderId="0"/>
    <xf numFmtId="0" fontId="15" fillId="0" borderId="0"/>
    <xf numFmtId="0" fontId="38" fillId="0" borderId="0"/>
    <xf numFmtId="0" fontId="15" fillId="0" borderId="0"/>
    <xf numFmtId="0" fontId="15"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15" fillId="0" borderId="0"/>
    <xf numFmtId="0" fontId="30" fillId="0" borderId="0"/>
    <xf numFmtId="0" fontId="15" fillId="0" borderId="0"/>
    <xf numFmtId="0" fontId="15" fillId="0" borderId="0"/>
    <xf numFmtId="0" fontId="15" fillId="0" borderId="0"/>
    <xf numFmtId="0" fontId="15" fillId="0" borderId="0"/>
    <xf numFmtId="0" fontId="38" fillId="0" borderId="0"/>
    <xf numFmtId="0" fontId="15" fillId="0" borderId="0"/>
    <xf numFmtId="0" fontId="38" fillId="0" borderId="0"/>
    <xf numFmtId="0" fontId="15" fillId="0" borderId="0"/>
    <xf numFmtId="0" fontId="38" fillId="0" borderId="0"/>
    <xf numFmtId="0" fontId="15" fillId="0" borderId="0"/>
    <xf numFmtId="0" fontId="15" fillId="0" borderId="0"/>
    <xf numFmtId="0" fontId="38" fillId="0" borderId="0"/>
    <xf numFmtId="0" fontId="15" fillId="0" borderId="0"/>
    <xf numFmtId="0" fontId="15" fillId="0" borderId="0"/>
    <xf numFmtId="0" fontId="38" fillId="0" borderId="0"/>
    <xf numFmtId="0" fontId="15" fillId="0" borderId="0"/>
    <xf numFmtId="0" fontId="38" fillId="0" borderId="0"/>
    <xf numFmtId="0" fontId="38" fillId="0" borderId="0"/>
    <xf numFmtId="0" fontId="15" fillId="0" borderId="0"/>
    <xf numFmtId="0" fontId="15" fillId="0" borderId="0"/>
    <xf numFmtId="0" fontId="15" fillId="0" borderId="0"/>
    <xf numFmtId="0" fontId="15" fillId="0" borderId="0"/>
    <xf numFmtId="0" fontId="38" fillId="0" borderId="0"/>
    <xf numFmtId="0" fontId="38" fillId="0" borderId="0"/>
    <xf numFmtId="0" fontId="15" fillId="0" borderId="0"/>
    <xf numFmtId="0" fontId="23" fillId="0" borderId="0"/>
    <xf numFmtId="0" fontId="38" fillId="0" borderId="0"/>
    <xf numFmtId="0" fontId="38" fillId="0" borderId="0"/>
    <xf numFmtId="0" fontId="25" fillId="0" borderId="0"/>
    <xf numFmtId="0" fontId="40" fillId="0" borderId="0"/>
    <xf numFmtId="0" fontId="40" fillId="0" borderId="0"/>
    <xf numFmtId="0" fontId="40" fillId="0" borderId="0"/>
    <xf numFmtId="0" fontId="40" fillId="0" borderId="0"/>
    <xf numFmtId="0" fontId="39" fillId="0" borderId="0"/>
    <xf numFmtId="0" fontId="26" fillId="0" borderId="0"/>
    <xf numFmtId="0" fontId="25" fillId="0" borderId="0"/>
    <xf numFmtId="0" fontId="31" fillId="0" borderId="0"/>
    <xf numFmtId="0" fontId="25" fillId="0" borderId="0"/>
    <xf numFmtId="0" fontId="25" fillId="0" borderId="0"/>
    <xf numFmtId="0" fontId="25" fillId="0" borderId="0"/>
    <xf numFmtId="0" fontId="25" fillId="0" borderId="0"/>
    <xf numFmtId="0" fontId="39" fillId="0" borderId="0"/>
    <xf numFmtId="0" fontId="25" fillId="0" borderId="0"/>
    <xf numFmtId="0" fontId="39" fillId="0" borderId="0"/>
    <xf numFmtId="0" fontId="25" fillId="0" borderId="0"/>
    <xf numFmtId="0" fontId="39" fillId="0" borderId="0"/>
    <xf numFmtId="0" fontId="25" fillId="0" borderId="0"/>
    <xf numFmtId="0" fontId="25" fillId="0" borderId="0"/>
    <xf numFmtId="0" fontId="39" fillId="0" borderId="0"/>
    <xf numFmtId="0" fontId="25" fillId="0" borderId="0"/>
    <xf numFmtId="0" fontId="25" fillId="0" borderId="0"/>
    <xf numFmtId="0" fontId="39" fillId="0" borderId="0"/>
    <xf numFmtId="0" fontId="25"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40" fillId="0" borderId="0"/>
    <xf numFmtId="0" fontId="39" fillId="0" borderId="0"/>
    <xf numFmtId="0" fontId="25" fillId="0" borderId="0"/>
    <xf numFmtId="0" fontId="40" fillId="0" borderId="0"/>
    <xf numFmtId="0" fontId="39" fillId="0" borderId="0"/>
    <xf numFmtId="0" fontId="25" fillId="0" borderId="0"/>
    <xf numFmtId="0" fontId="25"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25" fillId="0" borderId="0"/>
    <xf numFmtId="0" fontId="40" fillId="0" borderId="0"/>
    <xf numFmtId="0" fontId="40" fillId="0" borderId="0"/>
    <xf numFmtId="0" fontId="40" fillId="0" borderId="0"/>
    <xf numFmtId="0" fontId="42" fillId="0" borderId="0"/>
    <xf numFmtId="0" fontId="42" fillId="0" borderId="0"/>
    <xf numFmtId="0" fontId="42" fillId="0" borderId="0"/>
    <xf numFmtId="0" fontId="40" fillId="0" borderId="0"/>
    <xf numFmtId="0" fontId="15" fillId="5" borderId="7" applyNumberFormat="0" applyFont="0" applyAlignment="0" applyProtection="0"/>
    <xf numFmtId="0" fontId="15" fillId="5" borderId="7" applyNumberFormat="0" applyFont="0" applyAlignment="0" applyProtection="0"/>
    <xf numFmtId="0" fontId="14" fillId="15" borderId="8" applyNumberFormat="0" applyAlignment="0" applyProtection="0"/>
    <xf numFmtId="0" fontId="14" fillId="15" borderId="8" applyNumberFormat="0" applyAlignment="0" applyProtection="0"/>
    <xf numFmtId="9" fontId="26" fillId="0" borderId="0" applyFont="0" applyFill="0" applyBorder="0" applyAlignment="0" applyProtection="0"/>
    <xf numFmtId="9" fontId="25" fillId="0" borderId="0" applyFont="0" applyFill="0" applyBorder="0" applyAlignment="0" applyProtection="0"/>
    <xf numFmtId="9" fontId="42" fillId="0" borderId="0" applyFont="0" applyFill="0" applyBorder="0" applyAlignment="0" applyProtection="0"/>
    <xf numFmtId="0" fontId="16" fillId="0" borderId="0" applyNumberFormat="0" applyFill="0" applyBorder="0" applyAlignment="0" applyProtection="0"/>
    <xf numFmtId="0" fontId="46" fillId="20" borderId="0" applyFont="0" applyBorder="0" applyAlignment="0">
      <alignment horizontal="center" wrapText="1"/>
    </xf>
    <xf numFmtId="0" fontId="46" fillId="20" borderId="0" applyFont="0" applyBorder="0" applyAlignment="0">
      <alignment horizontal="center" wrapText="1"/>
    </xf>
    <xf numFmtId="0" fontId="36" fillId="20" borderId="0" applyFont="0" applyBorder="0" applyAlignment="0">
      <alignment horizontal="center" wrapText="1"/>
    </xf>
    <xf numFmtId="0" fontId="3" fillId="0" borderId="9" applyNumberFormat="0" applyFill="0" applyAlignment="0" applyProtection="0"/>
    <xf numFmtId="0" fontId="3" fillId="0" borderId="9"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43" fontId="4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15" fillId="0" borderId="0"/>
    <xf numFmtId="0" fontId="15"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15" fillId="0" borderId="0"/>
    <xf numFmtId="0" fontId="15" fillId="0" borderId="0"/>
    <xf numFmtId="0" fontId="40" fillId="0" borderId="0"/>
    <xf numFmtId="0" fontId="23" fillId="0" borderId="0"/>
    <xf numFmtId="0" fontId="23" fillId="0" borderId="0"/>
    <xf numFmtId="0" fontId="40" fillId="0" borderId="0"/>
    <xf numFmtId="0" fontId="40" fillId="0" borderId="0"/>
    <xf numFmtId="0" fontId="23" fillId="0" borderId="0"/>
    <xf numFmtId="0" fontId="40" fillId="0" borderId="0"/>
    <xf numFmtId="0" fontId="40" fillId="0" borderId="0"/>
    <xf numFmtId="0" fontId="23" fillId="0" borderId="0"/>
    <xf numFmtId="0" fontId="40" fillId="0" borderId="0"/>
    <xf numFmtId="0" fontId="23" fillId="0" borderId="0"/>
    <xf numFmtId="0" fontId="23" fillId="0" borderId="0"/>
    <xf numFmtId="0" fontId="23"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15"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25" fillId="0" borderId="0"/>
    <xf numFmtId="0" fontId="25" fillId="0" borderId="0"/>
    <xf numFmtId="0" fontId="25" fillId="0" borderId="0"/>
    <xf numFmtId="0" fontId="25" fillId="0" borderId="0"/>
    <xf numFmtId="0" fontId="40" fillId="0" borderId="0"/>
    <xf numFmtId="0" fontId="25" fillId="0" borderId="0"/>
    <xf numFmtId="0" fontId="40" fillId="0" borderId="0"/>
    <xf numFmtId="0" fontId="25" fillId="0" borderId="0"/>
    <xf numFmtId="0" fontId="25" fillId="0" borderId="0"/>
    <xf numFmtId="0" fontId="25" fillId="0" borderId="0"/>
    <xf numFmtId="0" fontId="40" fillId="0" borderId="0"/>
    <xf numFmtId="0" fontId="40" fillId="0" borderId="0"/>
    <xf numFmtId="0" fontId="25" fillId="0" borderId="0"/>
    <xf numFmtId="0" fontId="40" fillId="0" borderId="0"/>
    <xf numFmtId="0" fontId="40" fillId="0" borderId="0"/>
    <xf numFmtId="0" fontId="25" fillId="0" borderId="0"/>
    <xf numFmtId="0" fontId="40" fillId="0" borderId="0"/>
    <xf numFmtId="0" fontId="25" fillId="0" borderId="0"/>
    <xf numFmtId="0" fontId="25" fillId="0" borderId="0"/>
    <xf numFmtId="0" fontId="25"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15" fillId="5" borderId="7" applyNumberFormat="0" applyFont="0" applyAlignment="0" applyProtection="0"/>
    <xf numFmtId="0" fontId="15" fillId="5" borderId="7" applyNumberFormat="0" applyFont="0" applyAlignment="0" applyProtection="0"/>
    <xf numFmtId="0" fontId="15" fillId="5" borderId="7" applyNumberFormat="0" applyFont="0" applyAlignment="0" applyProtection="0"/>
    <xf numFmtId="9" fontId="40"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5" fillId="0" borderId="0"/>
    <xf numFmtId="0" fontId="2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6" fillId="20" borderId="0" applyFont="0" applyBorder="0" applyAlignment="0">
      <alignment horizontal="center" wrapText="1"/>
    </xf>
    <xf numFmtId="0" fontId="36" fillId="20" borderId="0" applyFont="0" applyBorder="0" applyAlignment="0">
      <alignment horizontal="center" wrapText="1"/>
    </xf>
    <xf numFmtId="0" fontId="36" fillId="20" borderId="0" applyFont="0" applyBorder="0" applyAlignment="0">
      <alignment horizontal="center" wrapText="1"/>
    </xf>
    <xf numFmtId="0" fontId="36" fillId="20" borderId="0" applyFont="0" applyBorder="0" applyAlignment="0">
      <alignment horizontal="center" wrapText="1"/>
    </xf>
    <xf numFmtId="43" fontId="1" fillId="0" borderId="0" applyFont="0" applyFill="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0" fontId="25"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8" fillId="0" borderId="0"/>
    <xf numFmtId="0" fontId="38" fillId="5"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9" fillId="0" borderId="0"/>
    <xf numFmtId="43" fontId="1" fillId="0" borderId="0" applyFont="0" applyFill="0" applyBorder="0" applyAlignment="0" applyProtection="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43" fontId="42" fillId="0" borderId="0" applyFont="0" applyFill="0" applyBorder="0" applyAlignment="0" applyProtection="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xf numFmtId="0" fontId="25" fillId="0" borderId="0"/>
    <xf numFmtId="0" fontId="25" fillId="0" borderId="0"/>
    <xf numFmtId="0" fontId="25"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3"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5" borderId="7" applyNumberFormat="0" applyFont="0" applyAlignment="0" applyProtection="0"/>
    <xf numFmtId="0" fontId="15" fillId="5"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44" fontId="1" fillId="0" borderId="0" applyFont="0" applyFill="0" applyBorder="0" applyAlignment="0" applyProtection="0"/>
    <xf numFmtId="44"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0" fontId="42"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8" fillId="0" borderId="0"/>
    <xf numFmtId="0" fontId="37"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5" borderId="7" applyNumberFormat="0" applyFont="0" applyAlignment="0" applyProtection="0"/>
    <xf numFmtId="0" fontId="23" fillId="0" borderId="0"/>
    <xf numFmtId="0" fontId="25"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3" fillId="0" borderId="0"/>
    <xf numFmtId="0" fontId="23" fillId="0" borderId="0"/>
    <xf numFmtId="0" fontId="15" fillId="0" borderId="0"/>
    <xf numFmtId="0" fontId="23" fillId="0" borderId="0"/>
    <xf numFmtId="0" fontId="15" fillId="0" borderId="0"/>
    <xf numFmtId="0" fontId="23" fillId="0" borderId="0"/>
    <xf numFmtId="0" fontId="15" fillId="0" borderId="0"/>
    <xf numFmtId="0" fontId="15" fillId="0" borderId="0"/>
    <xf numFmtId="0" fontId="25" fillId="0" borderId="0"/>
    <xf numFmtId="0" fontId="15" fillId="0" borderId="0"/>
    <xf numFmtId="0" fontId="15" fillId="0" borderId="0"/>
    <xf numFmtId="0" fontId="15" fillId="0" borderId="0"/>
    <xf numFmtId="0" fontId="15" fillId="0" borderId="0"/>
    <xf numFmtId="0" fontId="23" fillId="0" borderId="0"/>
    <xf numFmtId="0" fontId="15"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15" fillId="0" borderId="0"/>
    <xf numFmtId="0" fontId="15" fillId="0" borderId="0"/>
    <xf numFmtId="0" fontId="15" fillId="0" borderId="0"/>
    <xf numFmtId="0" fontId="15" fillId="0" borderId="0"/>
    <xf numFmtId="0" fontId="23" fillId="0" borderId="0"/>
    <xf numFmtId="0" fontId="15" fillId="0" borderId="0"/>
    <xf numFmtId="0" fontId="15" fillId="0" borderId="0"/>
    <xf numFmtId="0" fontId="23" fillId="0" borderId="0"/>
    <xf numFmtId="0" fontId="15" fillId="0" borderId="0"/>
    <xf numFmtId="0" fontId="15" fillId="0" borderId="0"/>
    <xf numFmtId="0" fontId="15" fillId="0" borderId="0"/>
    <xf numFmtId="0" fontId="23" fillId="0" borderId="0"/>
    <xf numFmtId="0" fontId="15" fillId="0" borderId="0"/>
    <xf numFmtId="0" fontId="23" fillId="0" borderId="0"/>
    <xf numFmtId="0" fontId="15" fillId="0" borderId="0"/>
    <xf numFmtId="0" fontId="23" fillId="0" borderId="0"/>
    <xf numFmtId="0" fontId="25" fillId="0" borderId="0"/>
    <xf numFmtId="0" fontId="15" fillId="0" borderId="0"/>
    <xf numFmtId="0" fontId="23" fillId="0" borderId="0"/>
    <xf numFmtId="0" fontId="2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3" fillId="0" borderId="0"/>
    <xf numFmtId="0" fontId="15" fillId="0" borderId="0"/>
    <xf numFmtId="0" fontId="25" fillId="0" borderId="0"/>
    <xf numFmtId="0" fontId="23" fillId="0" borderId="0"/>
    <xf numFmtId="0" fontId="15" fillId="0" borderId="0"/>
    <xf numFmtId="0" fontId="15" fillId="0" borderId="0"/>
    <xf numFmtId="0" fontId="25" fillId="0" borderId="0"/>
    <xf numFmtId="0" fontId="23" fillId="0" borderId="0"/>
    <xf numFmtId="0" fontId="15" fillId="0" borderId="0"/>
    <xf numFmtId="0" fontId="15" fillId="0" borderId="0"/>
    <xf numFmtId="0" fontId="23" fillId="0" borderId="0"/>
    <xf numFmtId="0" fontId="25" fillId="0" borderId="0"/>
    <xf numFmtId="0" fontId="15" fillId="0" borderId="0"/>
    <xf numFmtId="0" fontId="23" fillId="0" borderId="0"/>
    <xf numFmtId="0" fontId="25" fillId="0" borderId="0"/>
    <xf numFmtId="0" fontId="15" fillId="0" borderId="0"/>
    <xf numFmtId="0" fontId="15" fillId="0" borderId="0"/>
    <xf numFmtId="0" fontId="15" fillId="0" borderId="0"/>
    <xf numFmtId="0" fontId="23" fillId="0" borderId="0"/>
    <xf numFmtId="0" fontId="25" fillId="0" borderId="0"/>
    <xf numFmtId="0" fontId="25" fillId="0" borderId="0"/>
    <xf numFmtId="0" fontId="15" fillId="0" borderId="0"/>
    <xf numFmtId="0" fontId="15" fillId="0" borderId="0"/>
    <xf numFmtId="0" fontId="23" fillId="0" borderId="0"/>
    <xf numFmtId="0" fontId="15" fillId="0" borderId="0"/>
    <xf numFmtId="0" fontId="23" fillId="0" borderId="0"/>
    <xf numFmtId="0" fontId="15" fillId="0" borderId="0"/>
    <xf numFmtId="0" fontId="23" fillId="0" borderId="0"/>
    <xf numFmtId="0" fontId="15" fillId="0" borderId="0"/>
    <xf numFmtId="0" fontId="23" fillId="0" borderId="0"/>
    <xf numFmtId="0" fontId="23" fillId="0" borderId="0"/>
    <xf numFmtId="0" fontId="15" fillId="0" borderId="0"/>
    <xf numFmtId="0" fontId="15" fillId="0" borderId="0"/>
    <xf numFmtId="0" fontId="15" fillId="0" borderId="0"/>
    <xf numFmtId="0" fontId="25" fillId="0" borderId="0"/>
    <xf numFmtId="0" fontId="25" fillId="0" borderId="0"/>
    <xf numFmtId="0" fontId="15" fillId="0" borderId="0"/>
    <xf numFmtId="0" fontId="23" fillId="0" borderId="0"/>
    <xf numFmtId="0" fontId="23" fillId="0" borderId="0"/>
    <xf numFmtId="0" fontId="15" fillId="0" borderId="0"/>
    <xf numFmtId="0" fontId="15" fillId="0" borderId="0"/>
    <xf numFmtId="0" fontId="15" fillId="0" borderId="0"/>
    <xf numFmtId="0" fontId="23" fillId="0" borderId="0"/>
    <xf numFmtId="0" fontId="23" fillId="0" borderId="0"/>
    <xf numFmtId="0" fontId="25" fillId="0" borderId="0"/>
    <xf numFmtId="0" fontId="15" fillId="5" borderId="7" applyNumberFormat="0" applyFont="0" applyAlignment="0" applyProtection="0"/>
    <xf numFmtId="0" fontId="15" fillId="0" borderId="0"/>
    <xf numFmtId="0" fontId="15" fillId="0" borderId="0"/>
    <xf numFmtId="0" fontId="15" fillId="0" borderId="0"/>
    <xf numFmtId="0" fontId="15" fillId="0" borderId="0"/>
    <xf numFmtId="0" fontId="25" fillId="0" borderId="0"/>
    <xf numFmtId="0" fontId="25" fillId="0" borderId="0"/>
    <xf numFmtId="44" fontId="40" fillId="0" borderId="0" applyFont="0" applyFill="0" applyBorder="0" applyAlignment="0" applyProtection="0"/>
    <xf numFmtId="44" fontId="40" fillId="0" borderId="0" applyFont="0" applyFill="0" applyBorder="0" applyAlignment="0" applyProtection="0"/>
    <xf numFmtId="0" fontId="15" fillId="0" borderId="0"/>
    <xf numFmtId="0" fontId="37" fillId="0" borderId="0"/>
    <xf numFmtId="43" fontId="40" fillId="0" borderId="0" applyFont="0" applyFill="0" applyBorder="0" applyAlignment="0" applyProtection="0"/>
    <xf numFmtId="44" fontId="40" fillId="0" borderId="0" applyFont="0" applyFill="0" applyBorder="0" applyAlignment="0" applyProtection="0"/>
    <xf numFmtId="0" fontId="15" fillId="0" borderId="0"/>
    <xf numFmtId="43" fontId="40" fillId="0" borderId="0" applyFont="0" applyFill="0" applyBorder="0" applyAlignment="0" applyProtection="0"/>
    <xf numFmtId="0" fontId="23" fillId="0" borderId="0"/>
    <xf numFmtId="0" fontId="40" fillId="0" borderId="0"/>
    <xf numFmtId="0" fontId="40" fillId="0" borderId="0"/>
    <xf numFmtId="0" fontId="40" fillId="0" borderId="0"/>
    <xf numFmtId="0" fontId="40" fillId="0" borderId="0"/>
    <xf numFmtId="0" fontId="15" fillId="0" borderId="0"/>
    <xf numFmtId="0" fontId="40" fillId="0" borderId="0"/>
    <xf numFmtId="0" fontId="40" fillId="0" borderId="0"/>
    <xf numFmtId="0" fontId="40" fillId="0" borderId="0"/>
    <xf numFmtId="0" fontId="40" fillId="0" borderId="0"/>
    <xf numFmtId="0" fontId="40" fillId="0" borderId="0"/>
    <xf numFmtId="0" fontId="23" fillId="0" borderId="0"/>
    <xf numFmtId="0" fontId="23" fillId="0" borderId="0"/>
    <xf numFmtId="0" fontId="15" fillId="0" borderId="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23" fillId="0" borderId="0"/>
    <xf numFmtId="0" fontId="40" fillId="0" borderId="0"/>
    <xf numFmtId="0" fontId="40" fillId="0" borderId="0"/>
    <xf numFmtId="43" fontId="4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23"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5"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40" fillId="0" borderId="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7" fillId="0" borderId="0"/>
    <xf numFmtId="0" fontId="37" fillId="0" borderId="0"/>
    <xf numFmtId="0" fontId="37" fillId="0" borderId="0"/>
    <xf numFmtId="0" fontId="37" fillId="0" borderId="0"/>
    <xf numFmtId="0" fontId="37" fillId="0" borderId="0"/>
    <xf numFmtId="0" fontId="15" fillId="0" borderId="0"/>
    <xf numFmtId="0" fontId="37" fillId="0" borderId="0"/>
    <xf numFmtId="0" fontId="3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0" fillId="0" borderId="0"/>
    <xf numFmtId="0" fontId="40" fillId="0" borderId="0"/>
    <xf numFmtId="0" fontId="25" fillId="0" borderId="0"/>
    <xf numFmtId="0" fontId="40" fillId="0" borderId="0"/>
    <xf numFmtId="0" fontId="40" fillId="0" borderId="0"/>
    <xf numFmtId="0" fontId="40" fillId="0" borderId="0"/>
    <xf numFmtId="0" fontId="37" fillId="0" borderId="0"/>
    <xf numFmtId="0" fontId="40" fillId="0" borderId="0"/>
    <xf numFmtId="0" fontId="40" fillId="0" borderId="0"/>
    <xf numFmtId="0" fontId="40" fillId="0" borderId="0"/>
    <xf numFmtId="0" fontId="40" fillId="0" borderId="0"/>
    <xf numFmtId="0" fontId="4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0" fillId="0" borderId="0"/>
    <xf numFmtId="0" fontId="40" fillId="0" borderId="0"/>
    <xf numFmtId="0" fontId="40" fillId="0" borderId="0"/>
    <xf numFmtId="0" fontId="40" fillId="0" borderId="0"/>
    <xf numFmtId="0" fontId="40" fillId="0" borderId="0"/>
    <xf numFmtId="0" fontId="15" fillId="0" borderId="0"/>
    <xf numFmtId="0" fontId="39" fillId="0" borderId="0"/>
    <xf numFmtId="0" fontId="39" fillId="0" borderId="0"/>
    <xf numFmtId="0" fontId="39" fillId="0" borderId="0"/>
    <xf numFmtId="0" fontId="39"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40" fillId="0" borderId="0"/>
    <xf numFmtId="0" fontId="40" fillId="0" borderId="0"/>
    <xf numFmtId="0" fontId="40"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2" fillId="0" borderId="0"/>
    <xf numFmtId="0" fontId="40" fillId="0" borderId="0"/>
    <xf numFmtId="0" fontId="25" fillId="0" borderId="0"/>
    <xf numFmtId="0" fontId="3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2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0" fontId="40" fillId="0" borderId="0"/>
    <xf numFmtId="43"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0" fontId="15" fillId="0" borderId="0"/>
    <xf numFmtId="0" fontId="38" fillId="0" borderId="0"/>
    <xf numFmtId="0" fontId="15" fillId="0" borderId="0"/>
    <xf numFmtId="0" fontId="15" fillId="0" borderId="0"/>
    <xf numFmtId="0" fontId="15" fillId="0" borderId="0"/>
    <xf numFmtId="43" fontId="40" fillId="0" borderId="0" applyFont="0" applyFill="0" applyBorder="0" applyAlignment="0" applyProtection="0"/>
    <xf numFmtId="44" fontId="40" fillId="0" borderId="0" applyFont="0" applyFill="0" applyBorder="0" applyAlignment="0" applyProtection="0"/>
    <xf numFmtId="43" fontId="40" fillId="0" borderId="0" applyFont="0" applyFill="0" applyBorder="0" applyAlignment="0" applyProtection="0"/>
    <xf numFmtId="0" fontId="15" fillId="0" borderId="0"/>
    <xf numFmtId="0" fontId="25" fillId="0" borderId="0"/>
    <xf numFmtId="0" fontId="15" fillId="0" borderId="0"/>
    <xf numFmtId="0" fontId="15" fillId="0" borderId="0"/>
    <xf numFmtId="44" fontId="40" fillId="0" borderId="0" applyFont="0" applyFill="0" applyBorder="0" applyAlignment="0" applyProtection="0"/>
    <xf numFmtId="0" fontId="25" fillId="0" borderId="0"/>
    <xf numFmtId="0" fontId="15" fillId="0" borderId="0"/>
    <xf numFmtId="0" fontId="15" fillId="0" borderId="0"/>
    <xf numFmtId="0" fontId="23" fillId="0" borderId="0"/>
    <xf numFmtId="0" fontId="15" fillId="0" borderId="0"/>
    <xf numFmtId="43" fontId="40" fillId="0" borderId="0" applyFont="0" applyFill="0" applyBorder="0" applyAlignment="0" applyProtection="0"/>
    <xf numFmtId="0" fontId="23" fillId="0" borderId="0"/>
    <xf numFmtId="0" fontId="15" fillId="0" borderId="0"/>
    <xf numFmtId="43" fontId="40" fillId="0" borderId="0" applyFont="0" applyFill="0" applyBorder="0" applyAlignment="0" applyProtection="0"/>
    <xf numFmtId="0" fontId="15" fillId="0" borderId="0"/>
    <xf numFmtId="0" fontId="23" fillId="0" borderId="0"/>
    <xf numFmtId="0" fontId="23" fillId="0" borderId="0"/>
    <xf numFmtId="43" fontId="40" fillId="0" borderId="0" applyFont="0" applyFill="0" applyBorder="0" applyAlignment="0" applyProtection="0"/>
    <xf numFmtId="0" fontId="23"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39" fillId="0" borderId="0"/>
    <xf numFmtId="0" fontId="15" fillId="0" borderId="0"/>
    <xf numFmtId="0" fontId="15" fillId="0" borderId="0"/>
    <xf numFmtId="43" fontId="40" fillId="0" borderId="0" applyFont="0" applyFill="0" applyBorder="0" applyAlignment="0" applyProtection="0"/>
    <xf numFmtId="43" fontId="40" fillId="0" borderId="0" applyFont="0" applyFill="0" applyBorder="0" applyAlignment="0" applyProtection="0"/>
    <xf numFmtId="0" fontId="25" fillId="0" borderId="0"/>
    <xf numFmtId="43" fontId="40" fillId="0" borderId="0" applyFont="0" applyFill="0" applyBorder="0" applyAlignment="0" applyProtection="0"/>
    <xf numFmtId="0" fontId="15" fillId="0" borderId="0"/>
    <xf numFmtId="0" fontId="23" fillId="0" borderId="0"/>
    <xf numFmtId="0" fontId="23" fillId="0" borderId="0"/>
    <xf numFmtId="0" fontId="15" fillId="0" borderId="0"/>
    <xf numFmtId="0" fontId="25" fillId="0" borderId="0"/>
    <xf numFmtId="0" fontId="23" fillId="0" borderId="0"/>
    <xf numFmtId="0" fontId="23" fillId="0" borderId="0"/>
    <xf numFmtId="0" fontId="15" fillId="0" borderId="0"/>
    <xf numFmtId="44" fontId="40" fillId="0" borderId="0" applyFont="0" applyFill="0" applyBorder="0" applyAlignment="0" applyProtection="0"/>
    <xf numFmtId="44" fontId="40" fillId="0" borderId="0" applyFont="0" applyFill="0" applyBorder="0" applyAlignment="0" applyProtection="0"/>
    <xf numFmtId="43" fontId="42" fillId="0" borderId="0" applyFont="0" applyFill="0" applyBorder="0" applyAlignment="0" applyProtection="0"/>
    <xf numFmtId="0" fontId="25" fillId="0" borderId="0"/>
    <xf numFmtId="43" fontId="40" fillId="0" borderId="0" applyFont="0" applyFill="0" applyBorder="0" applyAlignment="0" applyProtection="0"/>
    <xf numFmtId="43" fontId="40" fillId="0" borderId="0" applyFont="0" applyFill="0" applyBorder="0" applyAlignment="0" applyProtection="0"/>
    <xf numFmtId="0" fontId="15" fillId="0" borderId="0"/>
    <xf numFmtId="0" fontId="15" fillId="0" borderId="0"/>
    <xf numFmtId="0" fontId="25" fillId="0" borderId="0"/>
    <xf numFmtId="43" fontId="40" fillId="0" borderId="0" applyFont="0" applyFill="0" applyBorder="0" applyAlignment="0" applyProtection="0"/>
    <xf numFmtId="44" fontId="40" fillId="0" borderId="0" applyFont="0" applyFill="0" applyBorder="0" applyAlignment="0" applyProtection="0"/>
    <xf numFmtId="0" fontId="15" fillId="0" borderId="0"/>
    <xf numFmtId="0" fontId="38" fillId="0" borderId="0"/>
    <xf numFmtId="0" fontId="23" fillId="0" borderId="0"/>
    <xf numFmtId="44" fontId="40" fillId="0" borderId="0" applyFont="0" applyFill="0" applyBorder="0" applyAlignment="0" applyProtection="0"/>
    <xf numFmtId="0" fontId="15" fillId="0" borderId="0"/>
    <xf numFmtId="0" fontId="15" fillId="0" borderId="0"/>
    <xf numFmtId="0" fontId="25" fillId="0" borderId="0"/>
    <xf numFmtId="0" fontId="23" fillId="0" borderId="0"/>
    <xf numFmtId="0" fontId="15" fillId="5" borderId="7" applyNumberFormat="0" applyFont="0" applyAlignment="0" applyProtection="0"/>
    <xf numFmtId="0" fontId="15" fillId="0" borderId="0"/>
    <xf numFmtId="0" fontId="23" fillId="0" borderId="0"/>
    <xf numFmtId="0" fontId="15" fillId="0" borderId="0"/>
    <xf numFmtId="0" fontId="23" fillId="0" borderId="0"/>
    <xf numFmtId="0" fontId="23" fillId="0" borderId="0"/>
    <xf numFmtId="0" fontId="23" fillId="0" borderId="0"/>
    <xf numFmtId="0" fontId="15" fillId="0" borderId="0"/>
    <xf numFmtId="0" fontId="15" fillId="0" borderId="0"/>
    <xf numFmtId="0" fontId="23" fillId="0" borderId="0"/>
    <xf numFmtId="0" fontId="15" fillId="0" borderId="0"/>
    <xf numFmtId="0" fontId="25" fillId="0" borderId="0"/>
    <xf numFmtId="0" fontId="23" fillId="0" borderId="0"/>
    <xf numFmtId="0" fontId="15" fillId="0" borderId="0"/>
    <xf numFmtId="0" fontId="15" fillId="0" borderId="0"/>
    <xf numFmtId="0" fontId="23" fillId="0" borderId="0"/>
    <xf numFmtId="0" fontId="23" fillId="0" borderId="0"/>
    <xf numFmtId="0" fontId="25" fillId="0" borderId="0"/>
    <xf numFmtId="0" fontId="23" fillId="0" borderId="0"/>
    <xf numFmtId="0" fontId="25" fillId="0" borderId="0"/>
    <xf numFmtId="0" fontId="15" fillId="0" borderId="0"/>
    <xf numFmtId="0" fontId="15" fillId="0" borderId="0"/>
    <xf numFmtId="0" fontId="25" fillId="0" borderId="0"/>
    <xf numFmtId="0" fontId="23" fillId="0" borderId="0"/>
    <xf numFmtId="0" fontId="1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cellStyleXfs>
  <cellXfs count="418">
    <xf numFmtId="0" fontId="0" fillId="0" borderId="0" xfId="0"/>
    <xf numFmtId="0" fontId="0" fillId="0" borderId="0" xfId="0" applyProtection="1"/>
    <xf numFmtId="0" fontId="0" fillId="0" borderId="0" xfId="0" applyAlignment="1" applyProtection="1">
      <alignment wrapText="1"/>
    </xf>
    <xf numFmtId="0" fontId="0" fillId="0" borderId="0" xfId="0" applyFill="1" applyProtection="1"/>
    <xf numFmtId="0" fontId="49" fillId="21" borderId="10" xfId="0" applyFont="1" applyFill="1" applyBorder="1" applyAlignment="1" applyProtection="1">
      <alignment horizontal="center" wrapText="1"/>
    </xf>
    <xf numFmtId="41" fontId="50" fillId="0" borderId="0" xfId="0" applyNumberFormat="1" applyFont="1" applyFill="1" applyAlignment="1" applyProtection="1">
      <alignment wrapText="1"/>
    </xf>
    <xf numFmtId="41" fontId="51" fillId="0" borderId="0" xfId="0" applyNumberFormat="1" applyFont="1" applyFill="1" applyAlignment="1" applyProtection="1">
      <alignment wrapText="1"/>
    </xf>
    <xf numFmtId="41" fontId="50" fillId="0" borderId="0" xfId="0" applyNumberFormat="1" applyFont="1" applyAlignment="1" applyProtection="1">
      <alignment wrapText="1"/>
    </xf>
    <xf numFmtId="41" fontId="50" fillId="21" borderId="11" xfId="0" applyNumberFormat="1" applyFont="1" applyFill="1" applyBorder="1" applyAlignment="1" applyProtection="1">
      <alignment wrapText="1"/>
    </xf>
    <xf numFmtId="41" fontId="50" fillId="21" borderId="12" xfId="0" applyNumberFormat="1" applyFont="1" applyFill="1" applyBorder="1" applyAlignment="1" applyProtection="1">
      <alignment wrapText="1"/>
    </xf>
    <xf numFmtId="164" fontId="49" fillId="21" borderId="12" xfId="319" applyNumberFormat="1" applyFont="1" applyFill="1" applyBorder="1" applyAlignment="1" applyProtection="1">
      <alignment horizontal="center" wrapText="1"/>
    </xf>
    <xf numFmtId="0" fontId="0" fillId="21" borderId="0" xfId="0" applyFill="1" applyAlignment="1" applyProtection="1">
      <alignment wrapText="1"/>
    </xf>
    <xf numFmtId="0" fontId="0" fillId="0" borderId="0" xfId="0" applyAlignment="1" applyProtection="1">
      <alignment wrapText="1"/>
      <protection locked="0"/>
    </xf>
    <xf numFmtId="0" fontId="52" fillId="0" borderId="0" xfId="0" applyFont="1" applyProtection="1"/>
    <xf numFmtId="0" fontId="46" fillId="0" borderId="0" xfId="0" applyFont="1" applyFill="1" applyBorder="1" applyAlignment="1" applyProtection="1">
      <alignment horizontal="center"/>
    </xf>
    <xf numFmtId="0" fontId="53" fillId="21" borderId="10" xfId="0" applyFont="1" applyFill="1" applyBorder="1" applyAlignment="1" applyProtection="1">
      <alignment horizontal="center" vertical="center" wrapText="1"/>
    </xf>
    <xf numFmtId="0" fontId="53" fillId="0" borderId="0" xfId="0" applyFont="1" applyFill="1" applyAlignment="1" applyProtection="1">
      <alignment horizontal="center" vertical="center"/>
    </xf>
    <xf numFmtId="0" fontId="53" fillId="0" borderId="0" xfId="0" applyFont="1" applyAlignment="1" applyProtection="1">
      <alignment horizontal="center" vertical="center"/>
    </xf>
    <xf numFmtId="0" fontId="53" fillId="21" borderId="13" xfId="0" applyFont="1" applyFill="1" applyBorder="1" applyAlignment="1" applyProtection="1">
      <alignment horizontal="left" vertical="center"/>
    </xf>
    <xf numFmtId="0" fontId="49" fillId="21" borderId="14" xfId="0" applyFont="1" applyFill="1" applyBorder="1" applyAlignment="1" applyProtection="1">
      <alignment horizontal="center" wrapText="1"/>
    </xf>
    <xf numFmtId="0" fontId="0" fillId="0" borderId="0" xfId="0" applyFont="1" applyProtection="1"/>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0" fontId="0" fillId="0" borderId="0" xfId="0" applyAlignment="1" applyProtection="1">
      <alignment vertical="center"/>
    </xf>
    <xf numFmtId="0" fontId="54" fillId="21" borderId="0" xfId="0" applyFont="1" applyFill="1" applyBorder="1" applyProtection="1"/>
    <xf numFmtId="0" fontId="53" fillId="21" borderId="15" xfId="0" applyFont="1" applyFill="1" applyBorder="1" applyAlignment="1" applyProtection="1">
      <alignment horizontal="left" vertical="center"/>
    </xf>
    <xf numFmtId="0" fontId="55" fillId="0" borderId="0" xfId="0" applyFont="1" applyFill="1" applyBorder="1" applyAlignment="1" applyProtection="1">
      <alignment horizontal="left" vertical="center"/>
    </xf>
    <xf numFmtId="0" fontId="0" fillId="0" borderId="0" xfId="0" applyAlignment="1" applyProtection="1">
      <alignment vertical="center"/>
      <protection locked="0"/>
    </xf>
    <xf numFmtId="0" fontId="0" fillId="0" borderId="0" xfId="0" applyProtection="1">
      <protection locked="0"/>
    </xf>
    <xf numFmtId="0" fontId="53" fillId="21" borderId="0" xfId="0" applyFont="1" applyFill="1" applyBorder="1" applyAlignment="1" applyProtection="1">
      <alignment horizontal="center" vertical="center" wrapText="1"/>
    </xf>
    <xf numFmtId="0" fontId="49" fillId="21" borderId="0" xfId="0" applyFont="1" applyFill="1" applyBorder="1" applyAlignment="1" applyProtection="1">
      <alignment horizontal="center" wrapText="1"/>
    </xf>
    <xf numFmtId="0" fontId="56" fillId="0" borderId="0" xfId="0" applyFont="1" applyAlignment="1">
      <alignment vertical="center"/>
    </xf>
    <xf numFmtId="40" fontId="0" fillId="0" borderId="0" xfId="0" applyNumberFormat="1" applyProtection="1"/>
    <xf numFmtId="40" fontId="57" fillId="21" borderId="16" xfId="0" applyNumberFormat="1" applyFont="1" applyFill="1" applyBorder="1" applyProtection="1"/>
    <xf numFmtId="0" fontId="58" fillId="23" borderId="10" xfId="0" applyFont="1" applyFill="1" applyBorder="1" applyAlignment="1" applyProtection="1">
      <alignment horizontal="center" wrapText="1"/>
    </xf>
    <xf numFmtId="0" fontId="50" fillId="0" borderId="0" xfId="0" applyFont="1" applyAlignment="1" applyProtection="1">
      <alignment horizontal="left" wrapText="1"/>
    </xf>
    <xf numFmtId="0" fontId="50" fillId="0" borderId="0" xfId="0" applyFont="1" applyAlignment="1" applyProtection="1">
      <alignment horizontal="left" vertical="center" wrapText="1"/>
    </xf>
    <xf numFmtId="0" fontId="50" fillId="23" borderId="0" xfId="0" applyFont="1" applyFill="1" applyBorder="1" applyAlignment="1" applyProtection="1">
      <alignment horizontal="left" wrapText="1"/>
    </xf>
    <xf numFmtId="0" fontId="47" fillId="0" borderId="0" xfId="0" applyFont="1" applyAlignment="1" applyProtection="1">
      <alignment horizontal="center"/>
    </xf>
    <xf numFmtId="0" fontId="59" fillId="22" borderId="0" xfId="0" applyFont="1" applyFill="1" applyAlignment="1" applyProtection="1">
      <alignment vertical="center"/>
    </xf>
    <xf numFmtId="0" fontId="0" fillId="21" borderId="0" xfId="0" applyFill="1" applyProtection="1"/>
    <xf numFmtId="0" fontId="0" fillId="0" borderId="0" xfId="0" applyFill="1" applyBorder="1" applyAlignment="1" applyProtection="1">
      <alignment horizontal="center"/>
    </xf>
    <xf numFmtId="0" fontId="0" fillId="0" borderId="0" xfId="0" applyFill="1" applyBorder="1" applyProtection="1"/>
    <xf numFmtId="0" fontId="0" fillId="0" borderId="0" xfId="0" applyBorder="1" applyProtection="1"/>
    <xf numFmtId="0" fontId="61" fillId="24" borderId="0" xfId="0" applyFont="1" applyFill="1" applyAlignment="1" applyProtection="1">
      <alignment horizontal="center" wrapText="1"/>
    </xf>
    <xf numFmtId="0" fontId="62" fillId="21" borderId="10" xfId="0" applyFont="1" applyFill="1" applyBorder="1" applyAlignment="1" applyProtection="1">
      <alignment horizontal="center" wrapText="1"/>
    </xf>
    <xf numFmtId="0" fontId="62" fillId="21" borderId="0" xfId="0" applyFont="1" applyFill="1" applyBorder="1" applyAlignment="1" applyProtection="1">
      <alignment horizontal="center" wrapText="1"/>
    </xf>
    <xf numFmtId="167" fontId="61" fillId="24" borderId="0" xfId="0" applyNumberFormat="1" applyFont="1" applyFill="1" applyAlignment="1" applyProtection="1">
      <alignment horizontal="center"/>
    </xf>
    <xf numFmtId="167" fontId="63" fillId="23" borderId="10" xfId="0" applyNumberFormat="1" applyFont="1" applyFill="1" applyBorder="1" applyAlignment="1" applyProtection="1">
      <alignment horizontal="center" wrapText="1"/>
    </xf>
    <xf numFmtId="167" fontId="49" fillId="23" borderId="0" xfId="0" applyNumberFormat="1" applyFont="1" applyFill="1" applyBorder="1" applyAlignment="1" applyProtection="1">
      <alignment horizontal="center" wrapText="1"/>
    </xf>
    <xf numFmtId="167" fontId="0" fillId="0" borderId="0" xfId="0" applyNumberFormat="1" applyAlignment="1" applyProtection="1">
      <alignment vertical="center"/>
    </xf>
    <xf numFmtId="167" fontId="0" fillId="0" borderId="0" xfId="0" applyNumberFormat="1" applyProtection="1"/>
    <xf numFmtId="0" fontId="64" fillId="0" borderId="0" xfId="0" applyFont="1" applyAlignment="1" applyProtection="1">
      <alignment horizontal="center" vertical="center" wrapText="1"/>
    </xf>
    <xf numFmtId="0" fontId="53" fillId="0" borderId="0" xfId="0" applyFont="1" applyFill="1" applyAlignment="1" applyProtection="1">
      <alignment horizontal="center" vertical="center"/>
    </xf>
    <xf numFmtId="0" fontId="65" fillId="21" borderId="0" xfId="0" applyFont="1" applyFill="1" applyBorder="1" applyAlignment="1" applyProtection="1">
      <alignment horizontal="center"/>
    </xf>
    <xf numFmtId="0" fontId="53" fillId="21" borderId="16" xfId="0" applyFont="1" applyFill="1" applyBorder="1" applyAlignment="1" applyProtection="1">
      <alignment horizontal="left" vertical="center"/>
    </xf>
    <xf numFmtId="0" fontId="53" fillId="21" borderId="0" xfId="0" applyFont="1" applyFill="1" applyBorder="1" applyAlignment="1" applyProtection="1">
      <alignment horizontal="left" vertical="center"/>
    </xf>
    <xf numFmtId="164" fontId="47" fillId="25" borderId="0" xfId="319" applyNumberFormat="1" applyFont="1" applyFill="1" applyAlignment="1" applyProtection="1">
      <alignment vertical="center"/>
    </xf>
    <xf numFmtId="41" fontId="51" fillId="25" borderId="0" xfId="0" applyNumberFormat="1" applyFont="1" applyFill="1" applyAlignment="1" applyProtection="1">
      <alignment wrapText="1"/>
    </xf>
    <xf numFmtId="0" fontId="0" fillId="25" borderId="0" xfId="0" applyNumberFormat="1" applyFill="1" applyAlignment="1" applyProtection="1">
      <alignment vertical="center" wrapText="1"/>
    </xf>
    <xf numFmtId="0" fontId="53" fillId="25" borderId="0" xfId="0" applyFont="1" applyFill="1" applyAlignment="1" applyProtection="1">
      <alignment horizontal="left" vertical="center"/>
    </xf>
    <xf numFmtId="0" fontId="55" fillId="25" borderId="0" xfId="0" applyFont="1" applyFill="1" applyAlignment="1" applyProtection="1">
      <alignment horizontal="left" vertical="center"/>
    </xf>
    <xf numFmtId="0" fontId="0" fillId="0" borderId="0" xfId="0" applyNumberFormat="1" applyFill="1" applyAlignment="1" applyProtection="1">
      <alignment vertical="center" wrapText="1"/>
    </xf>
    <xf numFmtId="0" fontId="66" fillId="0" borderId="0" xfId="0" applyNumberFormat="1" applyFont="1" applyFill="1" applyAlignment="1" applyProtection="1">
      <alignment vertical="center" wrapText="1"/>
    </xf>
    <xf numFmtId="0" fontId="67" fillId="0" borderId="0" xfId="0" applyFont="1" applyFill="1" applyAlignment="1" applyProtection="1">
      <alignment horizontal="center" vertical="center" wrapText="1"/>
    </xf>
    <xf numFmtId="0" fontId="54" fillId="21" borderId="16" xfId="0" applyNumberFormat="1" applyFont="1" applyFill="1" applyBorder="1" applyAlignment="1" applyProtection="1">
      <alignment horizontal="center"/>
    </xf>
    <xf numFmtId="0" fontId="0" fillId="0" borderId="0" xfId="0"/>
    <xf numFmtId="0" fontId="0" fillId="0" borderId="0" xfId="0" applyNumberFormat="1" applyFont="1" applyFill="1" applyAlignment="1" applyProtection="1">
      <alignment horizontal="center" vertical="center"/>
    </xf>
    <xf numFmtId="0" fontId="0" fillId="0" borderId="18" xfId="0" applyFont="1" applyFill="1" applyBorder="1" applyAlignment="1" applyProtection="1">
      <alignment vertical="center" wrapText="1"/>
    </xf>
    <xf numFmtId="0" fontId="0" fillId="22" borderId="0" xfId="0" applyFill="1" applyBorder="1" applyProtection="1"/>
    <xf numFmtId="0" fontId="47" fillId="0" borderId="19" xfId="0" applyNumberFormat="1" applyFont="1" applyFill="1" applyBorder="1" applyAlignment="1" applyProtection="1">
      <alignment horizontal="center" vertical="center"/>
    </xf>
    <xf numFmtId="0" fontId="63" fillId="23" borderId="17" xfId="0" applyFont="1" applyFill="1" applyBorder="1" applyAlignment="1" applyProtection="1">
      <alignment horizontal="center" vertical="center" wrapText="1"/>
    </xf>
    <xf numFmtId="0" fontId="0" fillId="22" borderId="22" xfId="0" applyFill="1" applyBorder="1" applyAlignment="1" applyProtection="1">
      <alignment vertical="center"/>
    </xf>
    <xf numFmtId="0" fontId="0" fillId="22" borderId="18" xfId="0" applyFill="1" applyBorder="1" applyAlignment="1" applyProtection="1">
      <alignment vertical="center"/>
      <protection locked="0"/>
    </xf>
    <xf numFmtId="168" fontId="69" fillId="0" borderId="18" xfId="319" applyNumberFormat="1" applyFont="1" applyFill="1" applyBorder="1" applyAlignment="1" applyProtection="1">
      <alignment horizontal="center" vertical="center" wrapText="1"/>
    </xf>
    <xf numFmtId="0" fontId="69" fillId="0" borderId="18" xfId="319" applyNumberFormat="1" applyFont="1" applyFill="1" applyBorder="1" applyAlignment="1" applyProtection="1">
      <alignment horizontal="center" vertical="center" wrapText="1"/>
    </xf>
    <xf numFmtId="164" fontId="69" fillId="0" borderId="18" xfId="319" applyNumberFormat="1" applyFont="1" applyFill="1" applyBorder="1" applyAlignment="1" applyProtection="1">
      <alignment horizontal="center" vertical="center" wrapText="1"/>
    </xf>
    <xf numFmtId="164" fontId="69" fillId="26" borderId="18" xfId="319" applyNumberFormat="1" applyFont="1" applyFill="1" applyBorder="1" applyAlignment="1" applyProtection="1">
      <alignment horizontal="center" vertical="center" wrapText="1"/>
      <protection locked="0"/>
    </xf>
    <xf numFmtId="0" fontId="0" fillId="22" borderId="22" xfId="0" applyFill="1" applyBorder="1" applyAlignment="1" applyProtection="1">
      <alignment vertical="center"/>
      <protection locked="0"/>
    </xf>
    <xf numFmtId="0" fontId="62" fillId="21" borderId="10" xfId="0" applyFont="1" applyFill="1" applyBorder="1" applyAlignment="1" applyProtection="1">
      <alignment horizontal="center" vertical="center" wrapText="1"/>
    </xf>
    <xf numFmtId="0" fontId="61" fillId="24" borderId="0" xfId="0" applyFont="1" applyFill="1" applyAlignment="1" applyProtection="1">
      <alignment horizontal="center" vertical="center"/>
    </xf>
    <xf numFmtId="0" fontId="0" fillId="22" borderId="18" xfId="0" applyFill="1" applyBorder="1" applyAlignment="1" applyProtection="1">
      <alignment vertical="center"/>
    </xf>
    <xf numFmtId="0" fontId="0" fillId="0" borderId="18" xfId="0" applyNumberFormat="1" applyFill="1" applyBorder="1" applyAlignment="1" applyProtection="1">
      <alignment horizontal="left" vertical="center" wrapText="1"/>
    </xf>
    <xf numFmtId="0" fontId="0" fillId="0" borderId="0" xfId="0" applyProtection="1"/>
    <xf numFmtId="0" fontId="0" fillId="0" borderId="19" xfId="0" applyNumberFormat="1" applyFill="1" applyBorder="1" applyAlignment="1" applyProtection="1">
      <alignment horizontal="left" vertical="center" wrapText="1"/>
    </xf>
    <xf numFmtId="0" fontId="0" fillId="0" borderId="0" xfId="0" applyAlignment="1" applyProtection="1">
      <alignment vertical="center" wrapText="1"/>
    </xf>
    <xf numFmtId="0" fontId="0" fillId="0" borderId="0" xfId="0" applyAlignment="1" applyProtection="1">
      <alignment horizontal="center" vertical="center"/>
    </xf>
    <xf numFmtId="0" fontId="49" fillId="21" borderId="0" xfId="0" applyFont="1" applyFill="1" applyBorder="1" applyAlignment="1" applyProtection="1">
      <alignment horizontal="center" vertical="center" wrapText="1"/>
    </xf>
    <xf numFmtId="0" fontId="0" fillId="0" borderId="0" xfId="0" applyNumberFormat="1" applyFill="1" applyAlignment="1" applyProtection="1">
      <alignment horizontal="left" vertical="center" wrapText="1"/>
    </xf>
    <xf numFmtId="0" fontId="69" fillId="0" borderId="0" xfId="0" applyFont="1" applyProtection="1"/>
    <xf numFmtId="0" fontId="70" fillId="21" borderId="10" xfId="0" applyFont="1" applyFill="1" applyBorder="1" applyAlignment="1" applyProtection="1">
      <alignment horizontal="center" vertical="center" wrapText="1"/>
    </xf>
    <xf numFmtId="0" fontId="70" fillId="21" borderId="0" xfId="0" applyFont="1" applyFill="1" applyBorder="1" applyAlignment="1" applyProtection="1">
      <alignment horizontal="center" vertical="center" wrapText="1"/>
    </xf>
    <xf numFmtId="0" fontId="69" fillId="0" borderId="18" xfId="0" applyNumberFormat="1" applyFont="1" applyFill="1" applyBorder="1" applyAlignment="1" applyProtection="1">
      <alignment horizontal="left" vertical="center" wrapText="1"/>
    </xf>
    <xf numFmtId="0" fontId="70" fillId="0" borderId="0" xfId="0" applyFont="1" applyAlignment="1" applyProtection="1">
      <alignment horizontal="center" vertical="center"/>
    </xf>
    <xf numFmtId="0" fontId="0" fillId="0" borderId="0" xfId="0"/>
    <xf numFmtId="0" fontId="0" fillId="0" borderId="0" xfId="0" applyFont="1" applyFill="1" applyAlignment="1" applyProtection="1">
      <alignment horizontal="center" vertical="center"/>
    </xf>
    <xf numFmtId="0" fontId="0" fillId="0" borderId="0" xfId="0" applyNumberFormat="1" applyFill="1" applyAlignment="1" applyProtection="1">
      <alignment vertical="center" wrapText="1"/>
    </xf>
    <xf numFmtId="41" fontId="50" fillId="0" borderId="0" xfId="0" applyNumberFormat="1" applyFont="1" applyFill="1" applyAlignment="1" applyProtection="1">
      <alignment wrapText="1"/>
    </xf>
    <xf numFmtId="41" fontId="51" fillId="0" borderId="0" xfId="0" applyNumberFormat="1" applyFont="1" applyFill="1" applyAlignment="1" applyProtection="1">
      <alignment wrapText="1"/>
    </xf>
    <xf numFmtId="0" fontId="47" fillId="27" borderId="0" xfId="0" applyNumberFormat="1" applyFont="1" applyFill="1" applyAlignment="1" applyProtection="1">
      <alignment vertical="center" wrapText="1"/>
    </xf>
    <xf numFmtId="0" fontId="0" fillId="0" borderId="0" xfId="0" applyAlignment="1" applyProtection="1">
      <alignment vertical="center" wrapText="1"/>
    </xf>
    <xf numFmtId="0" fontId="53" fillId="0" borderId="0" xfId="0" applyFont="1" applyFill="1" applyAlignment="1" applyProtection="1">
      <alignment horizontal="center" vertical="center"/>
    </xf>
    <xf numFmtId="0" fontId="53" fillId="0" borderId="0" xfId="0" applyFont="1" applyAlignment="1" applyProtection="1">
      <alignment horizontal="center" vertical="center"/>
    </xf>
    <xf numFmtId="0" fontId="53" fillId="27" borderId="0" xfId="0" applyFont="1" applyFill="1" applyAlignment="1" applyProtection="1">
      <alignment horizontal="left" vertical="center"/>
    </xf>
    <xf numFmtId="0" fontId="5" fillId="27" borderId="0" xfId="0" applyFont="1" applyFill="1" applyAlignment="1" applyProtection="1">
      <alignment horizontal="left" vertical="center"/>
    </xf>
    <xf numFmtId="0" fontId="53" fillId="27" borderId="0" xfId="0" applyFont="1" applyFill="1" applyAlignment="1" applyProtection="1">
      <alignment vertical="center"/>
    </xf>
    <xf numFmtId="0" fontId="53" fillId="28" borderId="0" xfId="0" applyFont="1" applyFill="1" applyAlignment="1" applyProtection="1">
      <alignment horizontal="left" vertical="center"/>
    </xf>
    <xf numFmtId="41" fontId="51" fillId="28" borderId="0" xfId="0" applyNumberFormat="1" applyFont="1" applyFill="1" applyAlignment="1" applyProtection="1">
      <alignment wrapText="1"/>
    </xf>
    <xf numFmtId="0" fontId="49" fillId="27" borderId="0" xfId="0" applyFont="1" applyFill="1" applyAlignment="1" applyProtection="1">
      <alignment vertical="center"/>
    </xf>
    <xf numFmtId="0" fontId="49" fillId="28" borderId="0" xfId="0" applyFont="1" applyFill="1" applyAlignment="1" applyProtection="1">
      <alignment vertical="center"/>
    </xf>
    <xf numFmtId="0" fontId="0" fillId="0" borderId="0" xfId="0" applyFont="1" applyAlignment="1" applyProtection="1">
      <alignment horizontal="center" vertical="center"/>
    </xf>
    <xf numFmtId="164" fontId="47" fillId="28" borderId="0" xfId="319" applyNumberFormat="1" applyFont="1" applyFill="1" applyAlignment="1" applyProtection="1">
      <alignment vertical="center"/>
    </xf>
    <xf numFmtId="38" fontId="40" fillId="27" borderId="0" xfId="319" applyNumberFormat="1" applyFont="1" applyFill="1" applyAlignment="1" applyProtection="1">
      <alignment horizontal="right" vertical="center"/>
    </xf>
    <xf numFmtId="38" fontId="49" fillId="27" borderId="0" xfId="0" applyNumberFormat="1" applyFont="1" applyFill="1" applyAlignment="1" applyProtection="1">
      <alignment horizontal="right" vertical="center"/>
    </xf>
    <xf numFmtId="38" fontId="49" fillId="28" borderId="0" xfId="0" applyNumberFormat="1" applyFont="1" applyFill="1" applyAlignment="1" applyProtection="1">
      <alignment horizontal="right" vertical="center"/>
    </xf>
    <xf numFmtId="0" fontId="0" fillId="0" borderId="0" xfId="0" applyFont="1" applyFill="1" applyAlignment="1" applyProtection="1">
      <alignment vertical="center" wrapText="1"/>
    </xf>
    <xf numFmtId="38" fontId="71" fillId="27" borderId="0" xfId="319" applyNumberFormat="1" applyFont="1" applyFill="1" applyAlignment="1" applyProtection="1">
      <alignment horizontal="right" vertical="center"/>
    </xf>
    <xf numFmtId="41" fontId="51" fillId="27" borderId="0" xfId="0" applyNumberFormat="1" applyFont="1" applyFill="1" applyAlignment="1" applyProtection="1">
      <alignment wrapText="1"/>
    </xf>
    <xf numFmtId="38" fontId="71" fillId="28" borderId="0" xfId="319" applyNumberFormat="1" applyFont="1" applyFill="1" applyAlignment="1" applyProtection="1">
      <alignment horizontal="right" vertical="center"/>
    </xf>
    <xf numFmtId="0" fontId="0" fillId="0" borderId="0" xfId="0" applyNumberFormat="1" applyFont="1" applyFill="1" applyAlignment="1" applyProtection="1">
      <alignment horizontal="left" vertical="center" wrapText="1"/>
    </xf>
    <xf numFmtId="0" fontId="0" fillId="27" borderId="0" xfId="0" applyFill="1" applyAlignment="1" applyProtection="1">
      <alignment wrapText="1"/>
    </xf>
    <xf numFmtId="0" fontId="0" fillId="28" borderId="0" xfId="0" applyFill="1" applyAlignment="1" applyProtection="1">
      <alignment wrapText="1"/>
    </xf>
    <xf numFmtId="164" fontId="47" fillId="27" borderId="0" xfId="319" applyNumberFormat="1" applyFont="1" applyFill="1" applyAlignment="1" applyProtection="1">
      <alignment vertical="center"/>
    </xf>
    <xf numFmtId="166" fontId="47" fillId="0" borderId="0" xfId="353" applyNumberFormat="1" applyFont="1" applyFill="1" applyProtection="1"/>
    <xf numFmtId="0" fontId="49" fillId="0" borderId="0" xfId="0" applyFont="1" applyFill="1" applyAlignment="1" applyProtection="1">
      <alignment vertical="center" wrapText="1"/>
    </xf>
    <xf numFmtId="0" fontId="47" fillId="0" borderId="0" xfId="0" applyFont="1" applyFill="1" applyProtection="1"/>
    <xf numFmtId="0" fontId="0" fillId="0" borderId="0" xfId="0"/>
    <xf numFmtId="0" fontId="0" fillId="0" borderId="0" xfId="0" applyNumberFormat="1"/>
    <xf numFmtId="0" fontId="0" fillId="0" borderId="0" xfId="0" applyNumberFormat="1" applyAlignment="1">
      <alignment wrapText="1"/>
    </xf>
    <xf numFmtId="0" fontId="0" fillId="0" borderId="0" xfId="0" applyAlignment="1">
      <alignment wrapText="1"/>
    </xf>
    <xf numFmtId="49" fontId="0" fillId="0" borderId="0" xfId="0" applyNumberFormat="1" applyAlignment="1">
      <alignment horizontal="center" vertical="center"/>
    </xf>
    <xf numFmtId="49" fontId="0" fillId="0" borderId="0" xfId="0" applyNumberFormat="1" applyAlignment="1">
      <alignment horizontal="center" vertical="center" wrapText="1"/>
    </xf>
    <xf numFmtId="38" fontId="0" fillId="0" borderId="0" xfId="0" applyNumberFormat="1"/>
    <xf numFmtId="40" fontId="0" fillId="0" borderId="0" xfId="0" applyNumberFormat="1"/>
    <xf numFmtId="0" fontId="15" fillId="0" borderId="0" xfId="443" applyFont="1" applyFill="1" applyAlignment="1">
      <alignment horizontal="left" vertical="center" wrapText="1"/>
    </xf>
    <xf numFmtId="0" fontId="0" fillId="0" borderId="0" xfId="0" applyFont="1" applyFill="1" applyAlignment="1" applyProtection="1">
      <alignment vertical="center" wrapText="1"/>
      <protection locked="0"/>
    </xf>
    <xf numFmtId="49" fontId="47" fillId="0" borderId="0" xfId="0" applyNumberFormat="1" applyFont="1" applyFill="1" applyAlignment="1" applyProtection="1">
      <alignment horizontal="center" vertical="center"/>
    </xf>
    <xf numFmtId="49" fontId="68" fillId="29" borderId="0" xfId="0" applyNumberFormat="1" applyFont="1" applyFill="1" applyAlignment="1" applyProtection="1">
      <alignment horizontal="center" vertical="center"/>
    </xf>
    <xf numFmtId="0" fontId="30" fillId="0" borderId="0" xfId="515" applyAlignment="1">
      <alignment horizontal="left"/>
    </xf>
    <xf numFmtId="40" fontId="72" fillId="0" borderId="0" xfId="0" applyNumberFormat="1" applyFont="1"/>
    <xf numFmtId="0" fontId="0" fillId="0" borderId="0" xfId="0" applyFill="1" applyAlignment="1" applyProtection="1">
      <alignment wrapText="1"/>
    </xf>
    <xf numFmtId="0" fontId="0" fillId="0" borderId="22" xfId="0" applyFont="1" applyFill="1" applyBorder="1" applyAlignment="1" applyProtection="1">
      <alignment vertical="center" wrapText="1"/>
      <protection locked="0"/>
    </xf>
    <xf numFmtId="0" fontId="0" fillId="0" borderId="18" xfId="0" applyFont="1" applyFill="1" applyBorder="1" applyAlignment="1" applyProtection="1">
      <alignment vertical="center" wrapText="1"/>
      <protection locked="0"/>
    </xf>
    <xf numFmtId="0" fontId="47" fillId="0" borderId="25" xfId="0" applyNumberFormat="1" applyFont="1" applyBorder="1" applyAlignment="1" applyProtection="1">
      <alignment horizontal="center" vertical="center"/>
    </xf>
    <xf numFmtId="0" fontId="71" fillId="0" borderId="0" xfId="443" applyFont="1" applyFill="1" applyAlignment="1">
      <alignment horizontal="left" vertical="center" wrapText="1"/>
    </xf>
    <xf numFmtId="0" fontId="71" fillId="0" borderId="18" xfId="443" applyFont="1" applyFill="1" applyBorder="1" applyAlignment="1">
      <alignment horizontal="left" vertical="center" wrapText="1"/>
    </xf>
    <xf numFmtId="0" fontId="71" fillId="0" borderId="26" xfId="443" applyFont="1" applyFill="1" applyBorder="1" applyAlignment="1">
      <alignment horizontal="left" vertical="center" wrapText="1"/>
    </xf>
    <xf numFmtId="164" fontId="69" fillId="22" borderId="18" xfId="319" applyNumberFormat="1" applyFont="1" applyFill="1" applyBorder="1" applyAlignment="1" applyProtection="1">
      <alignment horizontal="center" vertical="center" wrapText="1"/>
      <protection locked="0"/>
    </xf>
    <xf numFmtId="0" fontId="0" fillId="0" borderId="0" xfId="0" applyProtection="1"/>
    <xf numFmtId="41" fontId="50" fillId="0" borderId="0" xfId="319" applyNumberFormat="1" applyFont="1" applyFill="1" applyAlignment="1" applyProtection="1">
      <alignment wrapText="1"/>
    </xf>
    <xf numFmtId="0" fontId="0" fillId="0" borderId="0" xfId="0" applyAlignment="1" applyProtection="1">
      <alignment wrapText="1"/>
      <protection locked="0"/>
    </xf>
    <xf numFmtId="164" fontId="40" fillId="25" borderId="0" xfId="319" applyNumberFormat="1" applyFont="1" applyFill="1" applyAlignment="1" applyProtection="1">
      <alignment vertical="center"/>
    </xf>
    <xf numFmtId="0" fontId="65" fillId="21" borderId="10" xfId="0" applyFont="1" applyFill="1" applyBorder="1" applyAlignment="1" applyProtection="1">
      <alignment horizontal="center" wrapText="1"/>
    </xf>
    <xf numFmtId="165" fontId="54" fillId="21" borderId="16" xfId="0" applyNumberFormat="1" applyFont="1" applyFill="1" applyBorder="1" applyProtection="1"/>
    <xf numFmtId="165" fontId="0" fillId="0" borderId="0" xfId="0" applyNumberFormat="1" applyFill="1" applyBorder="1" applyProtection="1"/>
    <xf numFmtId="40" fontId="41" fillId="0" borderId="0" xfId="0" applyNumberFormat="1" applyFont="1" applyFill="1" applyBorder="1" applyProtection="1"/>
    <xf numFmtId="40" fontId="0" fillId="0" borderId="0" xfId="0" applyNumberFormat="1" applyFill="1" applyBorder="1" applyProtection="1"/>
    <xf numFmtId="38" fontId="71" fillId="0" borderId="0" xfId="319" applyNumberFormat="1" applyFont="1" applyFill="1" applyAlignment="1" applyProtection="1">
      <alignment horizontal="center" vertical="center" wrapText="1"/>
    </xf>
    <xf numFmtId="0" fontId="73" fillId="0" borderId="0" xfId="0" applyFont="1" applyFill="1" applyAlignment="1" applyProtection="1">
      <alignment horizontal="right"/>
    </xf>
    <xf numFmtId="0" fontId="0" fillId="0" borderId="0" xfId="0" applyNumberFormat="1" applyAlignment="1">
      <alignment wrapText="1"/>
    </xf>
    <xf numFmtId="49" fontId="0" fillId="0" borderId="0" xfId="0" applyNumberFormat="1" applyAlignment="1">
      <alignment horizontal="center" vertical="center"/>
    </xf>
    <xf numFmtId="164" fontId="74" fillId="26" borderId="16" xfId="319" applyNumberFormat="1" applyFont="1" applyFill="1" applyBorder="1" applyAlignment="1" applyProtection="1">
      <alignment horizontal="center" wrapText="1"/>
      <protection locked="0"/>
    </xf>
    <xf numFmtId="164" fontId="47" fillId="26" borderId="0" xfId="319" applyNumberFormat="1" applyFont="1" applyFill="1" applyAlignment="1" applyProtection="1">
      <alignment horizontal="center" vertical="center"/>
      <protection locked="0"/>
    </xf>
    <xf numFmtId="0" fontId="0" fillId="0" borderId="0" xfId="0"/>
    <xf numFmtId="3" fontId="0" fillId="0" borderId="0" xfId="0" applyNumberFormat="1"/>
    <xf numFmtId="4" fontId="0" fillId="0" borderId="0" xfId="0" applyNumberFormat="1"/>
    <xf numFmtId="0" fontId="67" fillId="0" borderId="0" xfId="0" applyFont="1" applyAlignment="1" applyProtection="1">
      <alignment horizontal="center" vertical="center" wrapText="1"/>
    </xf>
    <xf numFmtId="164" fontId="75" fillId="22" borderId="0" xfId="319" applyNumberFormat="1" applyFont="1" applyFill="1" applyAlignment="1" applyProtection="1">
      <alignment horizontal="center" vertical="center" wrapText="1"/>
    </xf>
    <xf numFmtId="164" fontId="0" fillId="0" borderId="21" xfId="0" applyNumberFormat="1" applyBorder="1" applyAlignment="1" applyProtection="1">
      <alignment vertical="center"/>
    </xf>
    <xf numFmtId="164" fontId="40" fillId="22" borderId="0" xfId="319" applyNumberFormat="1" applyFont="1" applyFill="1" applyAlignment="1" applyProtection="1">
      <alignment horizontal="center"/>
      <protection locked="0"/>
    </xf>
    <xf numFmtId="164" fontId="47" fillId="28" borderId="0" xfId="319" applyNumberFormat="1" applyFont="1" applyFill="1" applyAlignment="1" applyProtection="1">
      <alignment vertical="center"/>
      <protection locked="0"/>
    </xf>
    <xf numFmtId="164" fontId="47" fillId="27" borderId="0" xfId="319" applyNumberFormat="1" applyFont="1" applyFill="1" applyAlignment="1" applyProtection="1">
      <alignment vertical="center"/>
      <protection locked="0"/>
    </xf>
    <xf numFmtId="164" fontId="69" fillId="22" borderId="18" xfId="319" applyNumberFormat="1" applyFont="1" applyFill="1" applyBorder="1" applyAlignment="1" applyProtection="1">
      <alignment horizontal="center" vertical="center" wrapText="1"/>
    </xf>
    <xf numFmtId="167" fontId="72" fillId="0" borderId="21" xfId="0" applyNumberFormat="1" applyFont="1" applyBorder="1" applyAlignment="1" applyProtection="1">
      <alignment vertical="center"/>
    </xf>
    <xf numFmtId="0" fontId="49" fillId="0" borderId="0" xfId="0" applyFont="1" applyFill="1" applyAlignment="1" applyProtection="1"/>
    <xf numFmtId="41" fontId="58" fillId="0" borderId="0" xfId="319" applyNumberFormat="1" applyFont="1" applyFill="1" applyAlignment="1" applyProtection="1">
      <alignment wrapText="1"/>
    </xf>
    <xf numFmtId="0" fontId="48" fillId="0" borderId="0" xfId="0" applyNumberFormat="1" applyFont="1" applyFill="1" applyAlignment="1" applyProtection="1">
      <alignment vertical="center" wrapText="1"/>
    </xf>
    <xf numFmtId="0" fontId="0" fillId="0" borderId="0" xfId="0" applyProtection="1"/>
    <xf numFmtId="41" fontId="50" fillId="0" borderId="0" xfId="319" applyNumberFormat="1" applyFont="1" applyFill="1" applyAlignment="1" applyProtection="1">
      <alignment wrapText="1"/>
    </xf>
    <xf numFmtId="0" fontId="64" fillId="0" borderId="0" xfId="0" applyFont="1" applyFill="1" applyAlignment="1" applyProtection="1">
      <alignment horizontal="center" vertical="center" wrapText="1"/>
    </xf>
    <xf numFmtId="0" fontId="67" fillId="0" borderId="0" xfId="0" applyFont="1" applyFill="1" applyAlignment="1" applyProtection="1">
      <alignment horizontal="center" vertical="center" wrapText="1"/>
    </xf>
    <xf numFmtId="0" fontId="0" fillId="0" borderId="0" xfId="0" applyNumberFormat="1" applyFont="1" applyFill="1" applyAlignment="1" applyProtection="1">
      <alignment horizontal="center" vertical="center"/>
    </xf>
    <xf numFmtId="0" fontId="0" fillId="0" borderId="18" xfId="0" applyFont="1" applyFill="1" applyBorder="1" applyAlignment="1" applyProtection="1">
      <alignment vertical="center" wrapText="1"/>
    </xf>
    <xf numFmtId="164" fontId="69" fillId="0" borderId="21" xfId="319" applyNumberFormat="1" applyFont="1" applyFill="1" applyBorder="1" applyAlignment="1" applyProtection="1">
      <alignment horizontal="center" vertical="center" wrapText="1"/>
    </xf>
    <xf numFmtId="164" fontId="69" fillId="0" borderId="18" xfId="319" applyNumberFormat="1" applyFont="1" applyFill="1" applyBorder="1" applyAlignment="1" applyProtection="1">
      <alignment horizontal="center" vertical="center" wrapText="1"/>
    </xf>
    <xf numFmtId="164" fontId="69" fillId="26" borderId="18" xfId="319" applyNumberFormat="1" applyFont="1" applyFill="1" applyBorder="1" applyAlignment="1" applyProtection="1">
      <alignment horizontal="center" vertical="center" wrapText="1"/>
      <protection locked="0"/>
    </xf>
    <xf numFmtId="0" fontId="0" fillId="0" borderId="18" xfId="0" applyNumberFormat="1" applyFill="1" applyBorder="1" applyAlignment="1" applyProtection="1">
      <alignment horizontal="left" vertical="center" wrapText="1"/>
    </xf>
    <xf numFmtId="0" fontId="0" fillId="0" borderId="19" xfId="0" applyNumberFormat="1" applyFill="1" applyBorder="1" applyAlignment="1" applyProtection="1">
      <alignment horizontal="left" vertical="center" wrapText="1"/>
    </xf>
    <xf numFmtId="0" fontId="49" fillId="0" borderId="0" xfId="0" applyFont="1" applyFill="1" applyAlignment="1" applyProtection="1">
      <alignment vertical="center" wrapText="1"/>
    </xf>
    <xf numFmtId="0" fontId="71" fillId="0" borderId="0" xfId="0" applyNumberFormat="1" applyFont="1" applyFill="1" applyAlignment="1" applyProtection="1">
      <alignment vertical="center" wrapText="1"/>
    </xf>
    <xf numFmtId="164" fontId="0" fillId="0" borderId="21" xfId="0" applyNumberFormat="1" applyFill="1" applyBorder="1" applyAlignment="1" applyProtection="1">
      <alignment vertical="center"/>
    </xf>
    <xf numFmtId="0" fontId="76" fillId="0" borderId="18" xfId="0" applyNumberFormat="1" applyFont="1" applyFill="1" applyBorder="1" applyAlignment="1" applyProtection="1">
      <alignment horizontal="left" vertical="center" wrapText="1"/>
    </xf>
    <xf numFmtId="0" fontId="0" fillId="0" borderId="0" xfId="0" applyAlignment="1" applyProtection="1">
      <alignment wrapText="1"/>
      <protection locked="0"/>
    </xf>
    <xf numFmtId="0" fontId="55" fillId="25" borderId="0" xfId="0" applyFont="1" applyFill="1" applyAlignment="1" applyProtection="1">
      <alignment horizontal="left" vertical="center"/>
    </xf>
    <xf numFmtId="0" fontId="0" fillId="0" borderId="0" xfId="0" applyNumberFormat="1" applyFont="1" applyFill="1" applyAlignment="1" applyProtection="1">
      <alignment horizontal="center" vertical="center"/>
    </xf>
    <xf numFmtId="0" fontId="0" fillId="22" borderId="0" xfId="0" applyFill="1" applyBorder="1" applyAlignment="1" applyProtection="1">
      <alignment vertical="center"/>
    </xf>
    <xf numFmtId="0" fontId="0" fillId="0" borderId="19" xfId="0" applyNumberFormat="1" applyFill="1" applyBorder="1" applyAlignment="1" applyProtection="1">
      <alignment horizontal="left" vertical="center" wrapText="1"/>
    </xf>
    <xf numFmtId="0" fontId="0" fillId="0" borderId="0" xfId="0" applyProtection="1"/>
    <xf numFmtId="1" fontId="0" fillId="0" borderId="0" xfId="0" applyNumberFormat="1" applyAlignment="1">
      <alignment wrapText="1"/>
    </xf>
    <xf numFmtId="1" fontId="0" fillId="0" borderId="0" xfId="0" applyNumberFormat="1"/>
    <xf numFmtId="1" fontId="0" fillId="0" borderId="0" xfId="0" applyNumberFormat="1" applyAlignment="1">
      <alignment horizontal="right" vertical="center"/>
    </xf>
    <xf numFmtId="49" fontId="0" fillId="0" borderId="0" xfId="0" applyNumberFormat="1" applyAlignment="1">
      <alignment horizontal="left" vertical="center"/>
    </xf>
    <xf numFmtId="0" fontId="0" fillId="30" borderId="19" xfId="0" applyNumberFormat="1" applyFill="1" applyBorder="1" applyAlignment="1" applyProtection="1">
      <alignment horizontal="left" vertical="center" wrapText="1"/>
    </xf>
    <xf numFmtId="0" fontId="69" fillId="30" borderId="18" xfId="0" applyNumberFormat="1" applyFont="1" applyFill="1" applyBorder="1" applyAlignment="1" applyProtection="1">
      <alignment horizontal="left" vertical="center" wrapText="1"/>
    </xf>
    <xf numFmtId="0" fontId="76" fillId="30" borderId="18" xfId="0" applyNumberFormat="1" applyFont="1" applyFill="1" applyBorder="1" applyAlignment="1" applyProtection="1">
      <alignment horizontal="left" vertical="center" wrapText="1"/>
    </xf>
    <xf numFmtId="0" fontId="0" fillId="30" borderId="0" xfId="0" applyFill="1"/>
    <xf numFmtId="167" fontId="47" fillId="26" borderId="0" xfId="319" applyNumberFormat="1" applyFont="1" applyFill="1" applyAlignment="1" applyProtection="1">
      <alignment horizontal="center"/>
      <protection locked="0"/>
    </xf>
    <xf numFmtId="164" fontId="40" fillId="25" borderId="0" xfId="319" applyNumberFormat="1" applyFont="1" applyFill="1" applyProtection="1"/>
    <xf numFmtId="41" fontId="50" fillId="25" borderId="0" xfId="319" applyNumberFormat="1" applyFont="1" applyFill="1" applyAlignment="1" applyProtection="1">
      <alignment wrapText="1"/>
    </xf>
    <xf numFmtId="3" fontId="47" fillId="26" borderId="0" xfId="319" applyNumberFormat="1" applyFont="1" applyFill="1" applyAlignment="1" applyProtection="1">
      <alignment horizontal="center" vertical="center"/>
      <protection locked="0"/>
    </xf>
    <xf numFmtId="37" fontId="47" fillId="26" borderId="0" xfId="319" applyNumberFormat="1" applyFont="1" applyFill="1" applyAlignment="1" applyProtection="1">
      <alignment horizontal="center" vertical="center"/>
      <protection locked="0"/>
    </xf>
    <xf numFmtId="39" fontId="69" fillId="0" borderId="0" xfId="319" applyNumberFormat="1" applyFont="1" applyFill="1" applyBorder="1" applyAlignment="1" applyProtection="1">
      <alignment horizontal="center" vertical="center" wrapText="1"/>
    </xf>
    <xf numFmtId="37" fontId="40" fillId="26" borderId="0" xfId="319" applyNumberFormat="1" applyFont="1" applyFill="1" applyAlignment="1" applyProtection="1">
      <alignment horizontal="center" vertical="center"/>
      <protection locked="0"/>
    </xf>
    <xf numFmtId="41" fontId="50" fillId="0" borderId="0" xfId="319" applyNumberFormat="1" applyFont="1" applyFill="1" applyAlignment="1" applyProtection="1">
      <alignment vertical="center" wrapText="1"/>
    </xf>
    <xf numFmtId="0" fontId="0" fillId="0" borderId="0" xfId="0" applyFill="1" applyAlignment="1">
      <alignment vertical="center" wrapText="1"/>
    </xf>
    <xf numFmtId="169" fontId="47" fillId="26" borderId="0" xfId="319" applyNumberFormat="1" applyFont="1" applyFill="1" applyAlignment="1" applyProtection="1">
      <alignment horizontal="center" vertical="center"/>
      <protection locked="0"/>
    </xf>
    <xf numFmtId="164" fontId="71" fillId="22" borderId="0" xfId="319" applyNumberFormat="1" applyFont="1" applyFill="1" applyProtection="1"/>
    <xf numFmtId="0" fontId="0" fillId="30" borderId="18" xfId="0" applyNumberFormat="1" applyFill="1" applyBorder="1" applyAlignment="1" applyProtection="1">
      <alignment horizontal="left" vertical="center" wrapText="1"/>
    </xf>
    <xf numFmtId="168" fontId="69" fillId="30" borderId="18" xfId="319" applyNumberFormat="1" applyFont="1" applyFill="1" applyBorder="1" applyAlignment="1" applyProtection="1">
      <alignment horizontal="center" vertical="center" wrapText="1"/>
    </xf>
    <xf numFmtId="0" fontId="47" fillId="30" borderId="19" xfId="0" applyNumberFormat="1" applyFont="1" applyFill="1" applyBorder="1" applyAlignment="1" applyProtection="1">
      <alignment horizontal="center" vertical="center"/>
    </xf>
    <xf numFmtId="0" fontId="71" fillId="30" borderId="26" xfId="443" applyFont="1" applyFill="1" applyBorder="1" applyAlignment="1">
      <alignment horizontal="left" vertical="center" wrapText="1"/>
    </xf>
    <xf numFmtId="164" fontId="0" fillId="30" borderId="21" xfId="0" applyNumberFormat="1" applyFill="1" applyBorder="1" applyAlignment="1" applyProtection="1">
      <alignment vertical="center"/>
    </xf>
    <xf numFmtId="164" fontId="40" fillId="0" borderId="18" xfId="319" applyNumberFormat="1" applyFont="1" applyFill="1" applyBorder="1" applyAlignment="1" applyProtection="1">
      <alignment horizontal="center" vertical="center" wrapText="1"/>
    </xf>
    <xf numFmtId="164" fontId="40" fillId="30" borderId="18" xfId="319" applyNumberFormat="1" applyFont="1" applyFill="1" applyBorder="1" applyAlignment="1" applyProtection="1">
      <alignment horizontal="center" vertical="center" wrapText="1"/>
    </xf>
    <xf numFmtId="0" fontId="47" fillId="0" borderId="23" xfId="0" applyNumberFormat="1" applyFont="1" applyFill="1" applyBorder="1" applyAlignment="1" applyProtection="1">
      <alignment horizontal="center" vertical="center"/>
    </xf>
    <xf numFmtId="37" fontId="40" fillId="30" borderId="21" xfId="319" applyNumberFormat="1" applyFont="1" applyFill="1" applyBorder="1" applyAlignment="1" applyProtection="1">
      <alignment horizontal="center" vertical="center" wrapText="1"/>
    </xf>
    <xf numFmtId="39" fontId="0" fillId="30" borderId="21" xfId="319" applyNumberFormat="1" applyFont="1" applyFill="1" applyBorder="1" applyAlignment="1" applyProtection="1">
      <alignment vertical="center" wrapText="1"/>
    </xf>
    <xf numFmtId="0" fontId="0" fillId="0" borderId="0" xfId="0" applyAlignment="1">
      <alignment vertical="center" wrapText="1"/>
    </xf>
    <xf numFmtId="0" fontId="0" fillId="22" borderId="0" xfId="0" applyFill="1"/>
    <xf numFmtId="170" fontId="0" fillId="0" borderId="0" xfId="0" applyNumberFormat="1"/>
    <xf numFmtId="164" fontId="0" fillId="0" borderId="0" xfId="0" applyNumberFormat="1" applyProtection="1"/>
    <xf numFmtId="0" fontId="53" fillId="0" borderId="27" xfId="0" applyFont="1" applyFill="1" applyBorder="1" applyAlignment="1" applyProtection="1">
      <alignment vertical="center" wrapText="1"/>
    </xf>
    <xf numFmtId="167" fontId="0" fillId="0" borderId="21" xfId="0" applyNumberFormat="1" applyFill="1" applyBorder="1" applyAlignment="1" applyProtection="1">
      <alignment vertical="center"/>
    </xf>
    <xf numFmtId="0" fontId="76" fillId="30" borderId="18" xfId="0" applyNumberFormat="1" applyFont="1" applyFill="1" applyBorder="1" applyAlignment="1" applyProtection="1">
      <alignment horizontal="center" vertical="center" wrapText="1"/>
    </xf>
    <xf numFmtId="169" fontId="40" fillId="30" borderId="18" xfId="319" applyNumberFormat="1" applyFont="1" applyFill="1" applyBorder="1" applyAlignment="1" applyProtection="1">
      <alignment horizontal="center" vertical="center" wrapText="1"/>
    </xf>
    <xf numFmtId="0" fontId="0" fillId="0" borderId="0" xfId="0" applyFill="1"/>
    <xf numFmtId="171" fontId="0" fillId="30" borderId="21" xfId="0" applyNumberFormat="1" applyFill="1" applyBorder="1" applyAlignment="1" applyProtection="1">
      <alignment vertical="center"/>
    </xf>
    <xf numFmtId="0" fontId="0" fillId="30" borderId="18" xfId="0" applyNumberFormat="1" applyFont="1" applyFill="1" applyBorder="1" applyAlignment="1" applyProtection="1">
      <alignment horizontal="left" vertical="center" wrapText="1"/>
    </xf>
    <xf numFmtId="41" fontId="58" fillId="26" borderId="0" xfId="319" applyNumberFormat="1" applyFont="1" applyFill="1" applyAlignment="1" applyProtection="1">
      <alignment vertical="center" wrapText="1"/>
      <protection locked="0"/>
    </xf>
    <xf numFmtId="0" fontId="47" fillId="0" borderId="19" xfId="0" applyFont="1" applyFill="1" applyBorder="1" applyAlignment="1">
      <alignment horizontal="center" vertical="center"/>
    </xf>
    <xf numFmtId="0" fontId="78" fillId="0" borderId="0" xfId="443" applyFont="1" applyFill="1" applyAlignment="1">
      <alignment horizontal="left" vertical="center" wrapText="1"/>
    </xf>
    <xf numFmtId="0" fontId="77" fillId="0" borderId="0" xfId="0" applyFont="1" applyFill="1" applyProtection="1"/>
    <xf numFmtId="0" fontId="0" fillId="0" borderId="0" xfId="0" applyFill="1" applyAlignment="1" applyProtection="1">
      <alignment vertical="center" wrapText="1"/>
    </xf>
    <xf numFmtId="0" fontId="0" fillId="0" borderId="0" xfId="0" applyFill="1" applyAlignment="1" applyProtection="1">
      <alignment vertical="center"/>
      <protection locked="0"/>
    </xf>
    <xf numFmtId="0" fontId="0" fillId="0" borderId="0" xfId="0" applyFill="1" applyAlignment="1" applyProtection="1">
      <alignment vertical="center"/>
    </xf>
    <xf numFmtId="0" fontId="69" fillId="0" borderId="0" xfId="0" applyFont="1" applyFill="1" applyProtection="1"/>
    <xf numFmtId="3" fontId="0" fillId="0" borderId="0" xfId="0" applyNumberFormat="1" applyFill="1" applyAlignment="1" applyProtection="1">
      <alignment vertical="center"/>
    </xf>
    <xf numFmtId="41" fontId="51" fillId="0" borderId="0" xfId="0" applyNumberFormat="1" applyFont="1" applyFill="1" applyAlignment="1">
      <alignment wrapText="1"/>
    </xf>
    <xf numFmtId="0" fontId="0" fillId="0" borderId="0" xfId="0" applyFill="1" applyAlignment="1" applyProtection="1">
      <alignment wrapText="1"/>
      <protection locked="0"/>
    </xf>
    <xf numFmtId="0" fontId="50" fillId="0" borderId="0" xfId="0" applyFont="1" applyFill="1" applyAlignment="1" applyProtection="1">
      <alignment wrapText="1"/>
      <protection locked="0"/>
    </xf>
    <xf numFmtId="14" fontId="0" fillId="0" borderId="0" xfId="0" applyNumberFormat="1"/>
    <xf numFmtId="0" fontId="79" fillId="25" borderId="0" xfId="0" applyFont="1" applyFill="1" applyAlignment="1">
      <alignment vertical="center" wrapText="1"/>
    </xf>
    <xf numFmtId="0" fontId="0" fillId="25" borderId="0" xfId="0" applyFill="1" applyAlignment="1">
      <alignment horizontal="center" vertical="center"/>
    </xf>
    <xf numFmtId="0" fontId="0" fillId="25" borderId="0" xfId="0" applyFill="1"/>
    <xf numFmtId="0" fontId="67" fillId="25" borderId="0" xfId="0" applyFont="1" applyFill="1" applyAlignment="1">
      <alignment horizontal="center" vertical="center" wrapText="1"/>
    </xf>
    <xf numFmtId="0" fontId="81" fillId="25" borderId="0" xfId="0" applyFont="1" applyFill="1" applyAlignment="1">
      <alignment horizontal="center" vertical="center" wrapText="1"/>
    </xf>
    <xf numFmtId="38" fontId="71" fillId="25" borderId="0" xfId="319" applyNumberFormat="1" applyFont="1" applyFill="1" applyAlignment="1">
      <alignment horizontal="center" vertical="center" wrapText="1"/>
    </xf>
    <xf numFmtId="0" fontId="0" fillId="0" borderId="14" xfId="0" applyBorder="1"/>
    <xf numFmtId="0" fontId="0" fillId="0" borderId="29" xfId="0" applyBorder="1"/>
    <xf numFmtId="38" fontId="71" fillId="0" borderId="0" xfId="319" applyNumberFormat="1" applyFont="1" applyAlignment="1">
      <alignment horizontal="center" vertical="center" wrapText="1"/>
    </xf>
    <xf numFmtId="0" fontId="47" fillId="0" borderId="30" xfId="0" applyFont="1" applyBorder="1"/>
    <xf numFmtId="0" fontId="47" fillId="28" borderId="16" xfId="0" applyFont="1" applyFill="1" applyBorder="1" applyAlignment="1">
      <alignment horizontal="left"/>
    </xf>
    <xf numFmtId="0" fontId="0" fillId="28" borderId="16" xfId="0" applyFill="1" applyBorder="1" applyAlignment="1">
      <alignment horizontal="center"/>
    </xf>
    <xf numFmtId="0" fontId="0" fillId="28" borderId="11" xfId="0" applyFill="1" applyBorder="1" applyAlignment="1">
      <alignment horizontal="center"/>
    </xf>
    <xf numFmtId="0" fontId="47" fillId="0" borderId="15" xfId="0" applyFont="1" applyBorder="1" applyAlignment="1">
      <alignment vertical="center"/>
    </xf>
    <xf numFmtId="0" fontId="47" fillId="0" borderId="0" xfId="0" applyFont="1" applyAlignment="1">
      <alignment vertical="center"/>
    </xf>
    <xf numFmtId="0" fontId="47" fillId="0" borderId="31" xfId="0" applyFont="1" applyBorder="1" applyAlignment="1">
      <alignment vertical="center"/>
    </xf>
    <xf numFmtId="0" fontId="47" fillId="0" borderId="32" xfId="0" applyFont="1" applyBorder="1" applyAlignment="1">
      <alignment vertical="center"/>
    </xf>
    <xf numFmtId="0" fontId="0" fillId="0" borderId="0" xfId="0" applyAlignment="1">
      <alignment horizontal="center" vertical="center"/>
    </xf>
    <xf numFmtId="0" fontId="64" fillId="0" borderId="0" xfId="0" applyFont="1" applyAlignment="1">
      <alignment horizontal="center" vertical="center" wrapText="1"/>
    </xf>
    <xf numFmtId="0" fontId="67" fillId="0" borderId="0" xfId="0" applyFont="1" applyAlignment="1">
      <alignment horizontal="center" vertical="center" wrapText="1"/>
    </xf>
    <xf numFmtId="167" fontId="47" fillId="25" borderId="0" xfId="319" applyNumberFormat="1" applyFont="1" applyFill="1" applyAlignment="1" applyProtection="1">
      <alignment horizontal="center"/>
      <protection locked="0"/>
    </xf>
    <xf numFmtId="0" fontId="64" fillId="22" borderId="0" xfId="0" applyFont="1" applyFill="1" applyAlignment="1">
      <alignment horizontal="center" vertical="center" wrapText="1"/>
    </xf>
    <xf numFmtId="0" fontId="67" fillId="22" borderId="0" xfId="0" applyFont="1" applyFill="1" applyAlignment="1">
      <alignment horizontal="center" vertical="center" wrapText="1"/>
    </xf>
    <xf numFmtId="0" fontId="60" fillId="0" borderId="0" xfId="0" applyFont="1" applyFill="1" applyAlignment="1" applyProtection="1">
      <alignment vertical="center"/>
      <protection locked="0"/>
    </xf>
    <xf numFmtId="0" fontId="0" fillId="25" borderId="0" xfId="0" applyNumberFormat="1" applyFont="1" applyFill="1" applyAlignment="1" applyProtection="1">
      <alignment horizontal="center" vertical="center"/>
    </xf>
    <xf numFmtId="0" fontId="0" fillId="25" borderId="0" xfId="0" applyFont="1" applyFill="1" applyAlignment="1" applyProtection="1">
      <alignment horizontal="center" vertical="center"/>
    </xf>
    <xf numFmtId="0" fontId="53" fillId="25" borderId="0" xfId="0" applyFont="1" applyFill="1" applyAlignment="1" applyProtection="1">
      <alignment vertical="center"/>
    </xf>
    <xf numFmtId="38" fontId="40" fillId="25" borderId="0" xfId="319" applyNumberFormat="1" applyFont="1" applyFill="1" applyAlignment="1" applyProtection="1">
      <alignment horizontal="right" vertical="center"/>
    </xf>
    <xf numFmtId="164" fontId="47" fillId="25" borderId="0" xfId="319" applyNumberFormat="1" applyFont="1" applyFill="1" applyAlignment="1" applyProtection="1">
      <alignment vertical="center"/>
      <protection locked="0"/>
    </xf>
    <xf numFmtId="14" fontId="47" fillId="26" borderId="0" xfId="319" applyNumberFormat="1" applyFont="1" applyFill="1" applyAlignment="1" applyProtection="1">
      <alignment horizontal="center"/>
      <protection locked="0"/>
    </xf>
    <xf numFmtId="0" fontId="0" fillId="0" borderId="0" xfId="0" applyFill="1" applyBorder="1" applyAlignment="1" applyProtection="1">
      <alignment vertical="center"/>
    </xf>
    <xf numFmtId="0" fontId="0" fillId="22" borderId="0" xfId="0" applyFill="1" applyAlignment="1" applyProtection="1">
      <alignment horizontal="center" vertical="center"/>
    </xf>
    <xf numFmtId="0" fontId="50" fillId="22" borderId="0" xfId="0" applyFont="1" applyFill="1" applyAlignment="1" applyProtection="1">
      <alignment horizontal="left" wrapText="1"/>
    </xf>
    <xf numFmtId="167" fontId="0" fillId="22" borderId="0" xfId="0" applyNumberFormat="1" applyFill="1" applyProtection="1"/>
    <xf numFmtId="0" fontId="0" fillId="22" borderId="19" xfId="0" applyNumberFormat="1" applyFill="1" applyBorder="1" applyAlignment="1" applyProtection="1">
      <alignment horizontal="left" vertical="center" wrapText="1"/>
    </xf>
    <xf numFmtId="0" fontId="69" fillId="22" borderId="19" xfId="0" applyNumberFormat="1" applyFont="1" applyFill="1" applyBorder="1" applyAlignment="1" applyProtection="1">
      <alignment horizontal="left" vertical="center" wrapText="1"/>
    </xf>
    <xf numFmtId="0" fontId="0" fillId="22" borderId="18" xfId="0" applyNumberFormat="1" applyFill="1" applyBorder="1" applyAlignment="1" applyProtection="1">
      <alignment horizontal="left" vertical="center" wrapText="1"/>
    </xf>
    <xf numFmtId="0" fontId="0" fillId="0" borderId="20" xfId="0" applyFill="1" applyBorder="1" applyAlignment="1" applyProtection="1">
      <alignment vertical="center"/>
    </xf>
    <xf numFmtId="0" fontId="0" fillId="22" borderId="23" xfId="0" applyNumberFormat="1" applyFill="1" applyBorder="1" applyAlignment="1" applyProtection="1">
      <alignment horizontal="left" vertical="center" wrapText="1"/>
    </xf>
    <xf numFmtId="0" fontId="69" fillId="22" borderId="23" xfId="0" applyNumberFormat="1" applyFont="1" applyFill="1" applyBorder="1" applyAlignment="1" applyProtection="1">
      <alignment horizontal="left" vertical="center" wrapText="1"/>
    </xf>
    <xf numFmtId="0" fontId="59" fillId="22" borderId="0" xfId="0" applyFont="1" applyFill="1" applyAlignment="1">
      <alignment vertical="center"/>
    </xf>
    <xf numFmtId="0" fontId="41" fillId="0" borderId="0" xfId="0" applyFont="1" applyAlignment="1">
      <alignment horizontal="center"/>
    </xf>
    <xf numFmtId="0" fontId="82" fillId="22" borderId="0" xfId="0" applyFont="1" applyFill="1" applyAlignment="1">
      <alignment horizontal="center" vertical="center"/>
    </xf>
    <xf numFmtId="0" fontId="0" fillId="0" borderId="28" xfId="0" applyNumberFormat="1" applyFont="1" applyFill="1" applyBorder="1" applyAlignment="1" applyProtection="1">
      <alignment horizontal="left" vertical="center" wrapText="1"/>
    </xf>
    <xf numFmtId="164" fontId="69" fillId="0" borderId="18" xfId="319"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xf>
    <xf numFmtId="0" fontId="69" fillId="0" borderId="18" xfId="0" applyNumberFormat="1" applyFont="1" applyFill="1" applyBorder="1" applyAlignment="1" applyProtection="1">
      <alignment horizontal="left" vertical="center" wrapText="1"/>
    </xf>
    <xf numFmtId="0" fontId="0" fillId="0" borderId="0" xfId="0" applyBorder="1"/>
    <xf numFmtId="0" fontId="0" fillId="0" borderId="0" xfId="0" applyNumberFormat="1" applyFont="1" applyFill="1" applyBorder="1" applyAlignment="1" applyProtection="1">
      <alignment horizontal="left" vertical="center" wrapText="1"/>
    </xf>
    <xf numFmtId="0" fontId="7" fillId="0" borderId="0" xfId="0" applyFont="1" applyAlignment="1">
      <alignment vertical="center" wrapText="1"/>
    </xf>
    <xf numFmtId="0" fontId="86" fillId="0" borderId="0" xfId="0" applyFont="1" applyAlignment="1">
      <alignment horizontal="center" vertical="center" wrapText="1"/>
    </xf>
    <xf numFmtId="38" fontId="71" fillId="22" borderId="0" xfId="319" applyNumberFormat="1" applyFont="1" applyFill="1" applyAlignment="1" applyProtection="1">
      <alignment horizontal="center" vertical="center" wrapText="1"/>
    </xf>
    <xf numFmtId="38" fontId="0" fillId="0" borderId="0" xfId="0" applyNumberFormat="1" applyFill="1" applyBorder="1" applyProtection="1"/>
    <xf numFmtId="0" fontId="0" fillId="0" borderId="0" xfId="0"/>
    <xf numFmtId="0" fontId="0" fillId="0" borderId="0" xfId="0" applyProtection="1"/>
    <xf numFmtId="0" fontId="0" fillId="0" borderId="0" xfId="0" applyNumberFormat="1" applyFont="1" applyFill="1" applyAlignment="1" applyProtection="1">
      <alignment horizontal="center" vertical="center"/>
    </xf>
    <xf numFmtId="164" fontId="69" fillId="26" borderId="18" xfId="319" applyNumberFormat="1" applyFont="1" applyFill="1" applyBorder="1" applyAlignment="1" applyProtection="1">
      <alignment horizontal="center" vertical="center" wrapText="1"/>
      <protection locked="0"/>
    </xf>
    <xf numFmtId="0" fontId="0" fillId="0" borderId="18" xfId="0" applyNumberFormat="1" applyFill="1" applyBorder="1" applyAlignment="1" applyProtection="1">
      <alignment horizontal="left" vertical="center" wrapText="1"/>
    </xf>
    <xf numFmtId="0" fontId="0" fillId="0" borderId="0" xfId="0" applyFont="1" applyFill="1" applyAlignment="1" applyProtection="1">
      <alignment vertical="center" wrapText="1"/>
    </xf>
    <xf numFmtId="0" fontId="0" fillId="0" borderId="0" xfId="0" applyNumberFormat="1" applyAlignment="1">
      <alignment wrapText="1"/>
    </xf>
    <xf numFmtId="0" fontId="0" fillId="0" borderId="0" xfId="0" applyAlignment="1">
      <alignment wrapText="1"/>
    </xf>
    <xf numFmtId="38" fontId="71" fillId="0" borderId="0" xfId="319" applyNumberFormat="1" applyFont="1" applyFill="1" applyAlignment="1" applyProtection="1">
      <alignment horizontal="center" vertical="center" wrapText="1"/>
    </xf>
    <xf numFmtId="4" fontId="0" fillId="0" borderId="0" xfId="0" applyNumberFormat="1"/>
    <xf numFmtId="0" fontId="64" fillId="0" borderId="0" xfId="0" applyFont="1" applyFill="1" applyAlignment="1" applyProtection="1">
      <alignment horizontal="center" vertical="center" wrapText="1"/>
    </xf>
    <xf numFmtId="164" fontId="0" fillId="0" borderId="0" xfId="0" applyNumberFormat="1" applyProtection="1"/>
    <xf numFmtId="164" fontId="40" fillId="0" borderId="20" xfId="319" applyNumberFormat="1" applyFont="1" applyFill="1" applyBorder="1" applyAlignment="1" applyProtection="1">
      <alignment horizontal="center" vertical="center" wrapText="1"/>
    </xf>
    <xf numFmtId="0" fontId="47" fillId="0" borderId="0" xfId="0" applyFont="1" applyFill="1" applyAlignment="1" applyProtection="1">
      <alignment horizontal="center"/>
    </xf>
    <xf numFmtId="0" fontId="62" fillId="0" borderId="0" xfId="0" applyFont="1" applyFill="1" applyBorder="1" applyAlignment="1" applyProtection="1">
      <alignment horizontal="center" wrapText="1"/>
    </xf>
    <xf numFmtId="0" fontId="49" fillId="0" borderId="0" xfId="0" applyFont="1" applyFill="1" applyBorder="1" applyAlignment="1" applyProtection="1">
      <alignment horizontal="center" wrapText="1"/>
    </xf>
    <xf numFmtId="0" fontId="76" fillId="0" borderId="18" xfId="0" applyNumberFormat="1" applyFont="1" applyFill="1" applyBorder="1" applyAlignment="1" applyProtection="1">
      <alignment horizontal="center" vertical="center" wrapText="1"/>
    </xf>
    <xf numFmtId="170" fontId="76" fillId="0" borderId="18" xfId="0" applyNumberFormat="1" applyFont="1" applyFill="1" applyBorder="1" applyAlignment="1" applyProtection="1">
      <alignment horizontal="center" vertical="center" wrapText="1"/>
    </xf>
    <xf numFmtId="0" fontId="0" fillId="0" borderId="21" xfId="0" applyFill="1" applyBorder="1" applyAlignment="1" applyProtection="1">
      <alignment vertical="center"/>
    </xf>
    <xf numFmtId="168" fontId="69" fillId="0" borderId="21" xfId="319" applyNumberFormat="1" applyFont="1" applyFill="1" applyBorder="1" applyAlignment="1" applyProtection="1">
      <alignment horizontal="center" vertical="center" wrapText="1"/>
    </xf>
    <xf numFmtId="39" fontId="87" fillId="31" borderId="33" xfId="1606" applyNumberFormat="1" applyFont="1" applyFill="1" applyBorder="1" applyAlignment="1">
      <alignment horizontal="center" vertical="center" wrapText="1"/>
    </xf>
    <xf numFmtId="0" fontId="47" fillId="0" borderId="23" xfId="0" applyFont="1" applyBorder="1" applyAlignment="1">
      <alignment horizontal="center" vertical="center"/>
    </xf>
    <xf numFmtId="37" fontId="72" fillId="0" borderId="21" xfId="0" applyNumberFormat="1" applyFont="1" applyBorder="1" applyAlignment="1" applyProtection="1">
      <alignment vertical="center"/>
    </xf>
    <xf numFmtId="0" fontId="0" fillId="30" borderId="34" xfId="0" applyFill="1" applyBorder="1" applyAlignment="1">
      <alignment horizontal="center" vertical="center"/>
    </xf>
    <xf numFmtId="0" fontId="64" fillId="30" borderId="34" xfId="0" applyFont="1" applyFill="1" applyBorder="1" applyAlignment="1">
      <alignment horizontal="center" vertical="center" wrapText="1"/>
    </xf>
    <xf numFmtId="0" fontId="0" fillId="30" borderId="34" xfId="0" applyFill="1" applyBorder="1" applyAlignment="1">
      <alignment horizontal="left" vertical="center" wrapText="1"/>
    </xf>
    <xf numFmtId="0" fontId="0" fillId="30" borderId="34" xfId="0" applyNumberFormat="1" applyFont="1" applyFill="1" applyBorder="1" applyAlignment="1" applyProtection="1">
      <alignment horizontal="center" vertical="center" wrapText="1"/>
    </xf>
    <xf numFmtId="0" fontId="0" fillId="30" borderId="34" xfId="0" applyFill="1" applyBorder="1" applyAlignment="1">
      <alignment vertical="center" wrapText="1"/>
    </xf>
    <xf numFmtId="0" fontId="67" fillId="30" borderId="34" xfId="0" applyFont="1" applyFill="1" applyBorder="1" applyAlignment="1">
      <alignment horizontal="center" vertical="center" wrapText="1"/>
    </xf>
    <xf numFmtId="38" fontId="71" fillId="30" borderId="34" xfId="319" applyNumberFormat="1" applyFont="1" applyFill="1" applyBorder="1" applyAlignment="1">
      <alignment horizontal="center" vertical="center" wrapText="1"/>
    </xf>
    <xf numFmtId="167" fontId="47" fillId="0" borderId="0" xfId="319" applyNumberFormat="1" applyFont="1" applyFill="1" applyAlignment="1" applyProtection="1">
      <alignment horizontal="center"/>
      <protection locked="0"/>
    </xf>
    <xf numFmtId="41" fontId="89" fillId="0" borderId="0" xfId="319" applyNumberFormat="1" applyFont="1" applyAlignment="1">
      <alignment vertical="center" wrapText="1"/>
    </xf>
    <xf numFmtId="41" fontId="90" fillId="0" borderId="0" xfId="319" applyNumberFormat="1" applyFont="1" applyAlignment="1">
      <alignment vertical="center" wrapText="1"/>
    </xf>
    <xf numFmtId="0" fontId="0" fillId="32" borderId="34" xfId="0" applyFill="1" applyBorder="1"/>
    <xf numFmtId="0" fontId="0" fillId="33" borderId="0" xfId="0" applyFill="1" applyAlignment="1" applyProtection="1">
      <alignment horizontal="center"/>
    </xf>
    <xf numFmtId="0" fontId="47" fillId="0" borderId="0" xfId="0" applyFont="1" applyAlignment="1">
      <alignment horizontal="left" vertical="center" wrapText="1"/>
    </xf>
    <xf numFmtId="37" fontId="72" fillId="0" borderId="20" xfId="0" applyNumberFormat="1" applyFont="1" applyBorder="1" applyAlignment="1" applyProtection="1">
      <alignment vertical="center"/>
    </xf>
    <xf numFmtId="0" fontId="47" fillId="22" borderId="37" xfId="0" applyNumberFormat="1" applyFont="1" applyFill="1" applyBorder="1" applyAlignment="1" applyProtection="1">
      <alignment horizontal="center" vertical="center"/>
    </xf>
    <xf numFmtId="0" fontId="0" fillId="22" borderId="26" xfId="0" applyFont="1" applyFill="1" applyBorder="1" applyAlignment="1" applyProtection="1">
      <alignment vertical="center" wrapText="1"/>
    </xf>
    <xf numFmtId="167" fontId="72" fillId="22" borderId="38" xfId="0" applyNumberFormat="1" applyFont="1" applyFill="1" applyBorder="1" applyAlignment="1" applyProtection="1">
      <alignment vertical="center"/>
    </xf>
    <xf numFmtId="0" fontId="47" fillId="30" borderId="34" xfId="0" applyFont="1" applyFill="1" applyBorder="1" applyAlignment="1">
      <alignment horizontal="center" vertical="center"/>
    </xf>
    <xf numFmtId="0" fontId="53" fillId="30" borderId="34" xfId="0" applyFont="1" applyFill="1" applyBorder="1" applyAlignment="1" applyProtection="1">
      <alignment vertical="center" wrapText="1"/>
      <protection locked="0"/>
    </xf>
    <xf numFmtId="37" fontId="72" fillId="30" borderId="34" xfId="0" applyNumberFormat="1" applyFont="1" applyFill="1" applyBorder="1" applyAlignment="1" applyProtection="1">
      <alignment vertical="center"/>
    </xf>
    <xf numFmtId="0" fontId="47" fillId="28" borderId="0" xfId="0" applyNumberFormat="1" applyFont="1" applyFill="1" applyAlignment="1" applyProtection="1">
      <alignment horizontal="center" vertical="center"/>
    </xf>
    <xf numFmtId="0" fontId="71" fillId="28" borderId="18" xfId="514" applyFont="1" applyFill="1" applyBorder="1" applyAlignment="1">
      <alignment horizontal="left"/>
    </xf>
    <xf numFmtId="167" fontId="72" fillId="28" borderId="21" xfId="0" applyNumberFormat="1" applyFont="1" applyFill="1" applyBorder="1" applyAlignment="1" applyProtection="1">
      <alignment vertical="center"/>
    </xf>
    <xf numFmtId="0" fontId="71" fillId="28" borderId="24" xfId="514" applyFont="1" applyFill="1" applyBorder="1" applyAlignment="1">
      <alignment horizontal="left"/>
    </xf>
    <xf numFmtId="0" fontId="47" fillId="28" borderId="25" xfId="0" applyNumberFormat="1" applyFont="1" applyFill="1" applyBorder="1" applyAlignment="1" applyProtection="1">
      <alignment horizontal="center" vertical="center"/>
    </xf>
    <xf numFmtId="0" fontId="0" fillId="28" borderId="18" xfId="0" applyFont="1" applyFill="1" applyBorder="1" applyAlignment="1" applyProtection="1">
      <alignment vertical="center" wrapText="1"/>
    </xf>
    <xf numFmtId="0" fontId="49" fillId="23" borderId="0" xfId="0" applyNumberFormat="1" applyFont="1" applyFill="1" applyBorder="1" applyAlignment="1" applyProtection="1">
      <alignment horizontal="center" vertical="center" wrapText="1"/>
    </xf>
    <xf numFmtId="3" fontId="40" fillId="25" borderId="0" xfId="319" applyNumberFormat="1" applyFont="1" applyFill="1" applyAlignment="1" applyProtection="1">
      <alignment horizontal="center" vertical="center"/>
      <protection locked="0"/>
    </xf>
    <xf numFmtId="164" fontId="40" fillId="25" borderId="0" xfId="319" applyNumberFormat="1" applyFont="1" applyFill="1" applyAlignment="1" applyProtection="1">
      <alignment horizontal="center" vertical="center"/>
      <protection locked="0"/>
    </xf>
    <xf numFmtId="164" fontId="40" fillId="22" borderId="0" xfId="319" applyNumberFormat="1" applyFont="1" applyFill="1" applyAlignment="1" applyProtection="1">
      <alignment horizontal="center" vertical="center"/>
      <protection locked="0"/>
    </xf>
    <xf numFmtId="0" fontId="55" fillId="25" borderId="0" xfId="0" applyFont="1" applyFill="1" applyAlignment="1" applyProtection="1">
      <alignment horizontal="left" vertical="center"/>
      <protection locked="0"/>
    </xf>
    <xf numFmtId="0" fontId="0" fillId="34" borderId="0" xfId="0" applyFill="1"/>
    <xf numFmtId="0" fontId="91" fillId="35" borderId="30" xfId="0" applyFont="1" applyFill="1" applyBorder="1" applyAlignment="1">
      <alignment horizontal="center" vertical="center"/>
    </xf>
    <xf numFmtId="0" fontId="92" fillId="34" borderId="0" xfId="0" applyFont="1" applyFill="1" applyAlignment="1">
      <alignment vertical="center" wrapText="1"/>
    </xf>
    <xf numFmtId="0" fontId="96" fillId="35" borderId="0" xfId="0" applyFont="1" applyFill="1" applyAlignment="1">
      <alignment horizontal="center" vertical="center" wrapText="1"/>
    </xf>
    <xf numFmtId="0" fontId="56" fillId="34" borderId="0" xfId="0" applyFont="1" applyFill="1" applyAlignment="1">
      <alignment horizontal="justify" vertical="center"/>
    </xf>
    <xf numFmtId="0" fontId="56" fillId="34" borderId="0" xfId="0" applyFont="1" applyFill="1" applyAlignment="1">
      <alignment vertical="center"/>
    </xf>
    <xf numFmtId="0" fontId="56" fillId="34" borderId="0" xfId="0" applyFont="1" applyFill="1" applyAlignment="1">
      <alignment vertical="center" wrapText="1"/>
    </xf>
    <xf numFmtId="0" fontId="98" fillId="35" borderId="0" xfId="0" applyFont="1" applyFill="1" applyAlignment="1">
      <alignment horizontal="center" vertical="center"/>
    </xf>
    <xf numFmtId="0" fontId="99" fillId="35" borderId="0" xfId="0" applyFont="1" applyFill="1" applyAlignment="1">
      <alignment horizontal="center" vertical="center"/>
    </xf>
    <xf numFmtId="0" fontId="53" fillId="34" borderId="0" xfId="0" applyFont="1" applyFill="1" applyAlignment="1">
      <alignment vertical="center"/>
    </xf>
    <xf numFmtId="0" fontId="43" fillId="34" borderId="0" xfId="382" applyFill="1" applyAlignment="1" applyProtection="1">
      <alignment vertical="center"/>
      <protection locked="0"/>
    </xf>
    <xf numFmtId="0" fontId="43" fillId="34" borderId="0" xfId="382" applyFill="1" applyProtection="1">
      <protection locked="0"/>
    </xf>
    <xf numFmtId="0" fontId="100" fillId="35" borderId="0" xfId="0" applyFont="1" applyFill="1" applyAlignment="1">
      <alignment vertical="center"/>
    </xf>
    <xf numFmtId="164" fontId="69" fillId="22" borderId="22" xfId="319" applyNumberFormat="1"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wrapText="1"/>
    </xf>
    <xf numFmtId="0" fontId="0" fillId="22" borderId="22" xfId="0" applyNumberFormat="1" applyFill="1" applyBorder="1" applyAlignment="1" applyProtection="1">
      <alignment horizontal="left" vertical="center" wrapText="1"/>
    </xf>
    <xf numFmtId="0" fontId="0" fillId="22" borderId="20" xfId="0" applyFill="1" applyBorder="1" applyAlignment="1" applyProtection="1">
      <alignment vertical="center"/>
    </xf>
    <xf numFmtId="0" fontId="0" fillId="32" borderId="34" xfId="0" applyFill="1" applyBorder="1" applyAlignment="1">
      <alignment horizontal="center"/>
    </xf>
    <xf numFmtId="0" fontId="47" fillId="32" borderId="25" xfId="0" applyNumberFormat="1" applyFont="1" applyFill="1" applyBorder="1" applyAlignment="1" applyProtection="1">
      <alignment horizontal="center" vertical="center"/>
    </xf>
    <xf numFmtId="0" fontId="0" fillId="32" borderId="18" xfId="0" applyFont="1" applyFill="1" applyBorder="1" applyAlignment="1" applyProtection="1">
      <alignment vertical="center" wrapText="1"/>
    </xf>
    <xf numFmtId="0" fontId="47" fillId="36" borderId="25" xfId="0" applyNumberFormat="1" applyFont="1" applyFill="1" applyBorder="1" applyAlignment="1" applyProtection="1">
      <alignment horizontal="center" vertical="center"/>
    </xf>
    <xf numFmtId="0" fontId="0" fillId="36" borderId="18" xfId="0" applyFont="1" applyFill="1" applyBorder="1" applyAlignment="1" applyProtection="1">
      <alignment vertical="center" wrapText="1"/>
    </xf>
    <xf numFmtId="49" fontId="0" fillId="36" borderId="21" xfId="0" applyNumberFormat="1" applyFill="1" applyBorder="1" applyAlignment="1" applyProtection="1">
      <alignment horizontal="center" vertical="center"/>
    </xf>
    <xf numFmtId="0" fontId="0" fillId="36" borderId="19" xfId="0" applyNumberFormat="1" applyFill="1" applyBorder="1" applyAlignment="1" applyProtection="1">
      <alignment horizontal="left" vertical="center" wrapText="1"/>
    </xf>
    <xf numFmtId="0" fontId="69" fillId="36" borderId="18" xfId="0" applyNumberFormat="1" applyFont="1" applyFill="1" applyBorder="1" applyAlignment="1" applyProtection="1">
      <alignment horizontal="left" vertical="center" wrapText="1"/>
    </xf>
    <xf numFmtId="0" fontId="76" fillId="36" borderId="18" xfId="0" applyNumberFormat="1" applyFont="1" applyFill="1" applyBorder="1" applyAlignment="1" applyProtection="1">
      <alignment horizontal="left" vertical="center" wrapText="1"/>
    </xf>
    <xf numFmtId="164" fontId="69" fillId="36" borderId="18" xfId="319" applyNumberFormat="1" applyFont="1" applyFill="1" applyBorder="1" applyAlignment="1" applyProtection="1">
      <alignment horizontal="center" vertical="center" wrapText="1"/>
      <protection locked="0"/>
    </xf>
    <xf numFmtId="49" fontId="40" fillId="36" borderId="18" xfId="319" applyNumberFormat="1" applyFont="1" applyFill="1" applyBorder="1" applyAlignment="1" applyProtection="1">
      <alignment horizontal="center" vertical="center" wrapText="1"/>
    </xf>
    <xf numFmtId="14" fontId="40" fillId="36" borderId="18" xfId="319" applyNumberFormat="1" applyFont="1" applyFill="1" applyBorder="1" applyAlignment="1" applyProtection="1">
      <alignment horizontal="center" vertical="center" wrapText="1"/>
    </xf>
    <xf numFmtId="167" fontId="72" fillId="36" borderId="21" xfId="0" applyNumberFormat="1" applyFont="1" applyFill="1" applyBorder="1" applyAlignment="1" applyProtection="1">
      <alignment vertical="center"/>
    </xf>
    <xf numFmtId="49" fontId="47" fillId="26" borderId="0" xfId="319" applyNumberFormat="1" applyFont="1" applyFill="1" applyAlignment="1" applyProtection="1">
      <alignment horizontal="center"/>
      <protection locked="0"/>
    </xf>
    <xf numFmtId="41" fontId="0" fillId="0" borderId="22" xfId="0" applyNumberFormat="1" applyFill="1" applyBorder="1" applyAlignment="1" applyProtection="1">
      <alignment vertical="center" wrapText="1"/>
    </xf>
    <xf numFmtId="0" fontId="0" fillId="32" borderId="34" xfId="0" applyFill="1" applyBorder="1" applyAlignment="1">
      <alignment horizontal="center" vertical="center"/>
    </xf>
    <xf numFmtId="14" fontId="0" fillId="32" borderId="34" xfId="0" applyNumberFormat="1" applyFill="1" applyBorder="1" applyAlignment="1">
      <alignment horizontal="center" vertical="center"/>
    </xf>
    <xf numFmtId="0" fontId="69" fillId="32" borderId="23" xfId="0" applyNumberFormat="1" applyFont="1" applyFill="1" applyBorder="1" applyAlignment="1" applyProtection="1">
      <alignment horizontal="left" vertical="center" wrapText="1"/>
    </xf>
    <xf numFmtId="49" fontId="0" fillId="32" borderId="21" xfId="0" applyNumberFormat="1" applyFill="1" applyBorder="1" applyAlignment="1" applyProtection="1">
      <alignment horizontal="center" vertical="center"/>
    </xf>
    <xf numFmtId="14" fontId="0" fillId="32" borderId="21" xfId="0" applyNumberFormat="1" applyFill="1" applyBorder="1" applyAlignment="1" applyProtection="1">
      <alignment horizontal="center" vertical="center"/>
    </xf>
    <xf numFmtId="14" fontId="0" fillId="36" borderId="21" xfId="0" applyNumberFormat="1" applyFill="1" applyBorder="1" applyAlignment="1" applyProtection="1">
      <alignment horizontal="center" vertical="center"/>
    </xf>
    <xf numFmtId="0" fontId="69" fillId="0" borderId="13" xfId="0" applyFont="1" applyBorder="1" applyAlignment="1">
      <alignment horizontal="left" wrapText="1"/>
    </xf>
    <xf numFmtId="0" fontId="69" fillId="0" borderId="16" xfId="0" applyFont="1" applyBorder="1" applyAlignment="1">
      <alignment horizontal="left" wrapText="1"/>
    </xf>
    <xf numFmtId="49" fontId="0" fillId="32" borderId="13" xfId="0" applyNumberFormat="1" applyFill="1" applyBorder="1" applyAlignment="1" applyProtection="1">
      <alignment horizontal="center"/>
      <protection locked="0"/>
    </xf>
    <xf numFmtId="49" fontId="0" fillId="32" borderId="11" xfId="0" applyNumberFormat="1" applyFill="1" applyBorder="1" applyAlignment="1" applyProtection="1">
      <alignment horizontal="center"/>
      <protection locked="0"/>
    </xf>
    <xf numFmtId="0" fontId="69" fillId="0" borderId="13" xfId="0" applyFont="1" applyBorder="1" applyAlignment="1">
      <alignment horizontal="left"/>
    </xf>
    <xf numFmtId="0" fontId="69" fillId="0" borderId="16" xfId="0" applyFont="1" applyBorder="1" applyAlignment="1">
      <alignment horizontal="left"/>
    </xf>
    <xf numFmtId="49" fontId="43" fillId="32" borderId="13" xfId="382" applyNumberFormat="1" applyFill="1" applyBorder="1" applyAlignment="1" applyProtection="1">
      <alignment horizontal="center"/>
      <protection locked="0"/>
    </xf>
    <xf numFmtId="14" fontId="0" fillId="32" borderId="13" xfId="0" applyNumberFormat="1" applyFill="1" applyBorder="1" applyAlignment="1" applyProtection="1">
      <alignment horizontal="center"/>
      <protection locked="0"/>
    </xf>
    <xf numFmtId="14" fontId="0" fillId="32" borderId="11" xfId="0" applyNumberFormat="1" applyFill="1" applyBorder="1" applyAlignment="1" applyProtection="1">
      <alignment horizontal="center"/>
      <protection locked="0"/>
    </xf>
    <xf numFmtId="0" fontId="49" fillId="32" borderId="35" xfId="0" applyFont="1" applyFill="1" applyBorder="1" applyAlignment="1">
      <alignment horizontal="center" vertical="center" wrapText="1"/>
    </xf>
    <xf numFmtId="0" fontId="49" fillId="32" borderId="36" xfId="0" applyFont="1" applyFill="1" applyBorder="1" applyAlignment="1">
      <alignment horizontal="center" vertical="center" wrapText="1"/>
    </xf>
    <xf numFmtId="0" fontId="50" fillId="29" borderId="16" xfId="0" applyFont="1" applyFill="1" applyBorder="1" applyAlignment="1" applyProtection="1">
      <alignment horizontal="center" wrapText="1"/>
      <protection locked="0"/>
    </xf>
    <xf numFmtId="0" fontId="50" fillId="29" borderId="11" xfId="0" applyFont="1" applyFill="1" applyBorder="1" applyAlignment="1" applyProtection="1">
      <alignment horizontal="center" wrapText="1"/>
      <protection locked="0"/>
    </xf>
    <xf numFmtId="0" fontId="64" fillId="21" borderId="13" xfId="0" applyFont="1" applyFill="1" applyBorder="1" applyAlignment="1" applyProtection="1">
      <alignment horizontal="left" vertical="center" wrapText="1"/>
    </xf>
    <xf numFmtId="0" fontId="64" fillId="21" borderId="16" xfId="0" applyFont="1" applyFill="1" applyBorder="1" applyAlignment="1" applyProtection="1">
      <alignment horizontal="left" vertical="center" wrapText="1"/>
    </xf>
    <xf numFmtId="0" fontId="65" fillId="0" borderId="13" xfId="0" applyFont="1" applyBorder="1" applyAlignment="1">
      <alignment horizontal="center"/>
    </xf>
    <xf numFmtId="0" fontId="65" fillId="0" borderId="16" xfId="0" applyFont="1" applyBorder="1" applyAlignment="1">
      <alignment horizontal="center"/>
    </xf>
    <xf numFmtId="0" fontId="65" fillId="0" borderId="11" xfId="0" applyFont="1" applyBorder="1" applyAlignment="1">
      <alignment horizontal="center"/>
    </xf>
    <xf numFmtId="0" fontId="45" fillId="0" borderId="14" xfId="0" applyFont="1" applyBorder="1" applyAlignment="1">
      <alignment horizontal="left" vertical="center" wrapText="1"/>
    </xf>
    <xf numFmtId="0" fontId="45" fillId="0" borderId="0" xfId="0" applyFont="1" applyAlignment="1">
      <alignment horizontal="left" vertical="center" wrapText="1"/>
    </xf>
    <xf numFmtId="0" fontId="79" fillId="25" borderId="0" xfId="0" applyFont="1" applyFill="1" applyAlignment="1">
      <alignment horizontal="left" vertical="center" wrapText="1"/>
    </xf>
    <xf numFmtId="0" fontId="43" fillId="34" borderId="0" xfId="382" applyFill="1"/>
  </cellXfs>
  <cellStyles count="4937">
    <cellStyle name="Accent1 - 20%" xfId="1" xr:uid="{00000000-0005-0000-0000-000000000000}"/>
    <cellStyle name="Accent1 - 20% 2" xfId="2" xr:uid="{00000000-0005-0000-0000-000001000000}"/>
    <cellStyle name="Accent1 - 40%" xfId="3" xr:uid="{00000000-0005-0000-0000-000002000000}"/>
    <cellStyle name="Accent1 - 40% 2" xfId="4" xr:uid="{00000000-0005-0000-0000-000003000000}"/>
    <cellStyle name="Accent1 - 60%" xfId="5" xr:uid="{00000000-0005-0000-0000-000004000000}"/>
    <cellStyle name="Accent1 10" xfId="6" xr:uid="{00000000-0005-0000-0000-000005000000}"/>
    <cellStyle name="Accent1 11" xfId="7" xr:uid="{00000000-0005-0000-0000-000006000000}"/>
    <cellStyle name="Accent1 12" xfId="8" xr:uid="{00000000-0005-0000-0000-000007000000}"/>
    <cellStyle name="Accent1 13" xfId="9" xr:uid="{00000000-0005-0000-0000-000008000000}"/>
    <cellStyle name="Accent1 14" xfId="10" xr:uid="{00000000-0005-0000-0000-000009000000}"/>
    <cellStyle name="Accent1 15" xfId="11" xr:uid="{00000000-0005-0000-0000-00000A000000}"/>
    <cellStyle name="Accent1 16" xfId="12" xr:uid="{00000000-0005-0000-0000-00000B000000}"/>
    <cellStyle name="Accent1 17" xfId="13" xr:uid="{00000000-0005-0000-0000-00000C000000}"/>
    <cellStyle name="Accent1 18" xfId="14" xr:uid="{00000000-0005-0000-0000-00000D000000}"/>
    <cellStyle name="Accent1 19" xfId="15" xr:uid="{00000000-0005-0000-0000-00000E000000}"/>
    <cellStyle name="Accent1 2" xfId="16" xr:uid="{00000000-0005-0000-0000-00000F000000}"/>
    <cellStyle name="Accent1 20" xfId="17" xr:uid="{00000000-0005-0000-0000-000010000000}"/>
    <cellStyle name="Accent1 21" xfId="18" xr:uid="{00000000-0005-0000-0000-000011000000}"/>
    <cellStyle name="Accent1 22" xfId="19" xr:uid="{00000000-0005-0000-0000-000012000000}"/>
    <cellStyle name="Accent1 23" xfId="20" xr:uid="{00000000-0005-0000-0000-000013000000}"/>
    <cellStyle name="Accent1 24" xfId="21" xr:uid="{00000000-0005-0000-0000-000014000000}"/>
    <cellStyle name="Accent1 25" xfId="22" xr:uid="{00000000-0005-0000-0000-000015000000}"/>
    <cellStyle name="Accent1 26" xfId="23" xr:uid="{00000000-0005-0000-0000-000016000000}"/>
    <cellStyle name="Accent1 27" xfId="24" xr:uid="{00000000-0005-0000-0000-000017000000}"/>
    <cellStyle name="Accent1 28" xfId="25" xr:uid="{00000000-0005-0000-0000-000018000000}"/>
    <cellStyle name="Accent1 29" xfId="26" xr:uid="{00000000-0005-0000-0000-000019000000}"/>
    <cellStyle name="Accent1 3" xfId="27" xr:uid="{00000000-0005-0000-0000-00001A000000}"/>
    <cellStyle name="Accent1 30" xfId="28" xr:uid="{00000000-0005-0000-0000-00001B000000}"/>
    <cellStyle name="Accent1 31" xfId="29" xr:uid="{00000000-0005-0000-0000-00001C000000}"/>
    <cellStyle name="Accent1 32" xfId="30" xr:uid="{00000000-0005-0000-0000-00001D000000}"/>
    <cellStyle name="Accent1 33" xfId="31" xr:uid="{00000000-0005-0000-0000-00001E000000}"/>
    <cellStyle name="Accent1 34" xfId="32" xr:uid="{00000000-0005-0000-0000-00001F000000}"/>
    <cellStyle name="Accent1 35" xfId="33" xr:uid="{00000000-0005-0000-0000-000020000000}"/>
    <cellStyle name="Accent1 36" xfId="34" xr:uid="{00000000-0005-0000-0000-000021000000}"/>
    <cellStyle name="Accent1 37" xfId="35" xr:uid="{00000000-0005-0000-0000-000022000000}"/>
    <cellStyle name="Accent1 38" xfId="36" xr:uid="{00000000-0005-0000-0000-000023000000}"/>
    <cellStyle name="Accent1 39" xfId="37" xr:uid="{00000000-0005-0000-0000-000024000000}"/>
    <cellStyle name="Accent1 4" xfId="38" xr:uid="{00000000-0005-0000-0000-000025000000}"/>
    <cellStyle name="Accent1 40" xfId="39" xr:uid="{00000000-0005-0000-0000-000026000000}"/>
    <cellStyle name="Accent1 41" xfId="40" xr:uid="{00000000-0005-0000-0000-000027000000}"/>
    <cellStyle name="Accent1 42" xfId="41" xr:uid="{00000000-0005-0000-0000-000028000000}"/>
    <cellStyle name="Accent1 43" xfId="42" xr:uid="{00000000-0005-0000-0000-000029000000}"/>
    <cellStyle name="Accent1 44" xfId="43" xr:uid="{00000000-0005-0000-0000-00002A000000}"/>
    <cellStyle name="Accent1 45" xfId="44" xr:uid="{00000000-0005-0000-0000-00002B000000}"/>
    <cellStyle name="Accent1 46" xfId="45" xr:uid="{00000000-0005-0000-0000-00002C000000}"/>
    <cellStyle name="Accent1 47" xfId="46" xr:uid="{00000000-0005-0000-0000-00002D000000}"/>
    <cellStyle name="Accent1 48" xfId="47" xr:uid="{00000000-0005-0000-0000-00002E000000}"/>
    <cellStyle name="Accent1 49" xfId="754" xr:uid="{199DF0FB-3E34-496E-A8FA-D53BB9976C76}"/>
    <cellStyle name="Accent1 5" xfId="48" xr:uid="{00000000-0005-0000-0000-00002F000000}"/>
    <cellStyle name="Accent1 50" xfId="755" xr:uid="{1F520570-915B-47E5-B699-5C112558AC2B}"/>
    <cellStyle name="Accent1 51" xfId="756" xr:uid="{8C702B3A-40F2-49CF-8B6B-F5B16B46042D}"/>
    <cellStyle name="Accent1 52" xfId="757" xr:uid="{3AAA6A81-6D49-4AB7-A1B4-5FF14CE174EB}"/>
    <cellStyle name="Accent1 53" xfId="758" xr:uid="{16FE81B8-5130-49ED-8485-FDB61781D511}"/>
    <cellStyle name="Accent1 54" xfId="759" xr:uid="{051DF566-3D07-4923-90C5-356CCEBAB088}"/>
    <cellStyle name="Accent1 55" xfId="760" xr:uid="{A2431102-59E8-4D66-85E1-F35D7D7693FF}"/>
    <cellStyle name="Accent1 56" xfId="761" xr:uid="{85EC8EE7-34AA-474C-8134-C2189F2679D6}"/>
    <cellStyle name="Accent1 57" xfId="762" xr:uid="{0ED738F9-74F2-4D9D-8F97-853A66A73A46}"/>
    <cellStyle name="Accent1 58" xfId="763" xr:uid="{CF9594A2-3B6B-4671-8E1A-553DD9F2F222}"/>
    <cellStyle name="Accent1 59" xfId="764" xr:uid="{4B492577-0AD3-4933-9291-901DC212F3EB}"/>
    <cellStyle name="Accent1 6" xfId="49" xr:uid="{00000000-0005-0000-0000-000030000000}"/>
    <cellStyle name="Accent1 60" xfId="765" xr:uid="{458892D4-4CFC-4486-B1FA-307779F605D7}"/>
    <cellStyle name="Accent1 61" xfId="766" xr:uid="{0F2D4F5F-DE94-4D8B-A68C-768C914E101F}"/>
    <cellStyle name="Accent1 62" xfId="767" xr:uid="{336D2ECE-5F07-493C-879D-E3D1A41982DD}"/>
    <cellStyle name="Accent1 63" xfId="768" xr:uid="{E0745AA0-2733-4C48-90F7-8709A641D8F7}"/>
    <cellStyle name="Accent1 64" xfId="769" xr:uid="{B8B62D65-3495-4974-92E5-C817B43F7932}"/>
    <cellStyle name="Accent1 65" xfId="770" xr:uid="{94083516-2BA8-4D3F-B73C-25FE323CC6AE}"/>
    <cellStyle name="Accent1 66" xfId="771" xr:uid="{9B2C1F03-B831-479A-8184-A7AD3F094335}"/>
    <cellStyle name="Accent1 67" xfId="772" xr:uid="{76B35818-224C-4E67-B8E3-DDD133F45A57}"/>
    <cellStyle name="Accent1 68" xfId="773" xr:uid="{24C99423-9977-4A97-8EA8-4DE1AE44C3A6}"/>
    <cellStyle name="Accent1 7" xfId="50" xr:uid="{00000000-0005-0000-0000-000031000000}"/>
    <cellStyle name="Accent1 8" xfId="51" xr:uid="{00000000-0005-0000-0000-000032000000}"/>
    <cellStyle name="Accent1 9" xfId="52" xr:uid="{00000000-0005-0000-0000-000033000000}"/>
    <cellStyle name="Accent2 - 20%" xfId="53" xr:uid="{00000000-0005-0000-0000-000034000000}"/>
    <cellStyle name="Accent2 - 20% 2" xfId="54" xr:uid="{00000000-0005-0000-0000-000035000000}"/>
    <cellStyle name="Accent2 - 40%" xfId="55" xr:uid="{00000000-0005-0000-0000-000036000000}"/>
    <cellStyle name="Accent2 - 40% 2" xfId="56" xr:uid="{00000000-0005-0000-0000-000037000000}"/>
    <cellStyle name="Accent2 - 60%" xfId="57" xr:uid="{00000000-0005-0000-0000-000038000000}"/>
    <cellStyle name="Accent2 10" xfId="58" xr:uid="{00000000-0005-0000-0000-000039000000}"/>
    <cellStyle name="Accent2 11" xfId="59" xr:uid="{00000000-0005-0000-0000-00003A000000}"/>
    <cellStyle name="Accent2 12" xfId="60" xr:uid="{00000000-0005-0000-0000-00003B000000}"/>
    <cellStyle name="Accent2 13" xfId="61" xr:uid="{00000000-0005-0000-0000-00003C000000}"/>
    <cellStyle name="Accent2 14" xfId="62" xr:uid="{00000000-0005-0000-0000-00003D000000}"/>
    <cellStyle name="Accent2 15" xfId="63" xr:uid="{00000000-0005-0000-0000-00003E000000}"/>
    <cellStyle name="Accent2 16" xfId="64" xr:uid="{00000000-0005-0000-0000-00003F000000}"/>
    <cellStyle name="Accent2 17" xfId="65" xr:uid="{00000000-0005-0000-0000-000040000000}"/>
    <cellStyle name="Accent2 18" xfId="66" xr:uid="{00000000-0005-0000-0000-000041000000}"/>
    <cellStyle name="Accent2 19" xfId="67" xr:uid="{00000000-0005-0000-0000-000042000000}"/>
    <cellStyle name="Accent2 2" xfId="68" xr:uid="{00000000-0005-0000-0000-000043000000}"/>
    <cellStyle name="Accent2 20" xfId="69" xr:uid="{00000000-0005-0000-0000-000044000000}"/>
    <cellStyle name="Accent2 21" xfId="70" xr:uid="{00000000-0005-0000-0000-000045000000}"/>
    <cellStyle name="Accent2 22" xfId="71" xr:uid="{00000000-0005-0000-0000-000046000000}"/>
    <cellStyle name="Accent2 23" xfId="72" xr:uid="{00000000-0005-0000-0000-000047000000}"/>
    <cellStyle name="Accent2 24" xfId="73" xr:uid="{00000000-0005-0000-0000-000048000000}"/>
    <cellStyle name="Accent2 25" xfId="74" xr:uid="{00000000-0005-0000-0000-000049000000}"/>
    <cellStyle name="Accent2 26" xfId="75" xr:uid="{00000000-0005-0000-0000-00004A000000}"/>
    <cellStyle name="Accent2 27" xfId="76" xr:uid="{00000000-0005-0000-0000-00004B000000}"/>
    <cellStyle name="Accent2 28" xfId="77" xr:uid="{00000000-0005-0000-0000-00004C000000}"/>
    <cellStyle name="Accent2 29" xfId="78" xr:uid="{00000000-0005-0000-0000-00004D000000}"/>
    <cellStyle name="Accent2 3" xfId="79" xr:uid="{00000000-0005-0000-0000-00004E000000}"/>
    <cellStyle name="Accent2 30" xfId="80" xr:uid="{00000000-0005-0000-0000-00004F000000}"/>
    <cellStyle name="Accent2 31" xfId="81" xr:uid="{00000000-0005-0000-0000-000050000000}"/>
    <cellStyle name="Accent2 32" xfId="82" xr:uid="{00000000-0005-0000-0000-000051000000}"/>
    <cellStyle name="Accent2 33" xfId="83" xr:uid="{00000000-0005-0000-0000-000052000000}"/>
    <cellStyle name="Accent2 34" xfId="84" xr:uid="{00000000-0005-0000-0000-000053000000}"/>
    <cellStyle name="Accent2 35" xfId="85" xr:uid="{00000000-0005-0000-0000-000054000000}"/>
    <cellStyle name="Accent2 36" xfId="86" xr:uid="{00000000-0005-0000-0000-000055000000}"/>
    <cellStyle name="Accent2 37" xfId="87" xr:uid="{00000000-0005-0000-0000-000056000000}"/>
    <cellStyle name="Accent2 38" xfId="88" xr:uid="{00000000-0005-0000-0000-000057000000}"/>
    <cellStyle name="Accent2 39" xfId="89" xr:uid="{00000000-0005-0000-0000-000058000000}"/>
    <cellStyle name="Accent2 4" xfId="90" xr:uid="{00000000-0005-0000-0000-000059000000}"/>
    <cellStyle name="Accent2 40" xfId="91" xr:uid="{00000000-0005-0000-0000-00005A000000}"/>
    <cellStyle name="Accent2 41" xfId="92" xr:uid="{00000000-0005-0000-0000-00005B000000}"/>
    <cellStyle name="Accent2 42" xfId="93" xr:uid="{00000000-0005-0000-0000-00005C000000}"/>
    <cellStyle name="Accent2 43" xfId="94" xr:uid="{00000000-0005-0000-0000-00005D000000}"/>
    <cellStyle name="Accent2 44" xfId="95" xr:uid="{00000000-0005-0000-0000-00005E000000}"/>
    <cellStyle name="Accent2 45" xfId="96" xr:uid="{00000000-0005-0000-0000-00005F000000}"/>
    <cellStyle name="Accent2 46" xfId="97" xr:uid="{00000000-0005-0000-0000-000060000000}"/>
    <cellStyle name="Accent2 47" xfId="98" xr:uid="{00000000-0005-0000-0000-000061000000}"/>
    <cellStyle name="Accent2 48" xfId="99" xr:uid="{00000000-0005-0000-0000-000062000000}"/>
    <cellStyle name="Accent2 49" xfId="774" xr:uid="{4A7318BE-5351-41D2-B020-7D578AD1A0BC}"/>
    <cellStyle name="Accent2 5" xfId="100" xr:uid="{00000000-0005-0000-0000-000063000000}"/>
    <cellStyle name="Accent2 50" xfId="775" xr:uid="{2B1B2624-3B51-4B12-B666-1BA173A09F2D}"/>
    <cellStyle name="Accent2 51" xfId="776" xr:uid="{A0189D44-49F0-47FC-AC8E-587D20E2BF8D}"/>
    <cellStyle name="Accent2 52" xfId="777" xr:uid="{EFA71935-CA35-4E42-8E5A-380FB2A2209D}"/>
    <cellStyle name="Accent2 53" xfId="778" xr:uid="{66C28BD4-3899-4F89-BDA5-44A215B6D6DB}"/>
    <cellStyle name="Accent2 54" xfId="779" xr:uid="{F464E8D5-3596-4D38-94BD-C41AB2F4CC77}"/>
    <cellStyle name="Accent2 55" xfId="780" xr:uid="{4681BFEB-CF88-458B-997D-379047291E9B}"/>
    <cellStyle name="Accent2 56" xfId="781" xr:uid="{A8E0C8EB-D1C9-440D-83A9-50BBED247566}"/>
    <cellStyle name="Accent2 57" xfId="782" xr:uid="{9AD24FEE-FA00-45B9-B1F0-DC1A30556AC7}"/>
    <cellStyle name="Accent2 58" xfId="783" xr:uid="{BAAB4C58-99D7-481B-AADB-45046DE4E629}"/>
    <cellStyle name="Accent2 59" xfId="784" xr:uid="{F9624B37-9C3E-4EB5-B082-1B67B7CD8621}"/>
    <cellStyle name="Accent2 6" xfId="101" xr:uid="{00000000-0005-0000-0000-000064000000}"/>
    <cellStyle name="Accent2 60" xfId="785" xr:uid="{F571EE2A-CCFF-4B21-9604-D0E3FF98212B}"/>
    <cellStyle name="Accent2 61" xfId="786" xr:uid="{0F49381A-4FF1-4451-8431-D512BE0BD59E}"/>
    <cellStyle name="Accent2 62" xfId="787" xr:uid="{1869C6D8-7F67-48E1-BE5B-FE0A4BA0EB66}"/>
    <cellStyle name="Accent2 63" xfId="788" xr:uid="{D73F8052-E427-46D8-9544-E1929738EC00}"/>
    <cellStyle name="Accent2 64" xfId="789" xr:uid="{FA7A4AB7-E605-4239-B52A-20A2EF5BB497}"/>
    <cellStyle name="Accent2 65" xfId="790" xr:uid="{F0883411-B787-4EDD-B0E1-23DEC5EE02AE}"/>
    <cellStyle name="Accent2 66" xfId="791" xr:uid="{5A53E46D-BA69-4D93-964D-0210583A38B4}"/>
    <cellStyle name="Accent2 67" xfId="792" xr:uid="{39057EC3-D48A-404F-AC45-EC0192917FDB}"/>
    <cellStyle name="Accent2 68" xfId="793" xr:uid="{65BCB657-B3CA-40C3-9C2E-64F4085920E3}"/>
    <cellStyle name="Accent2 7" xfId="102" xr:uid="{00000000-0005-0000-0000-000065000000}"/>
    <cellStyle name="Accent2 8" xfId="103" xr:uid="{00000000-0005-0000-0000-000066000000}"/>
    <cellStyle name="Accent2 9" xfId="104" xr:uid="{00000000-0005-0000-0000-000067000000}"/>
    <cellStyle name="Accent3 - 20%" xfId="105" xr:uid="{00000000-0005-0000-0000-000068000000}"/>
    <cellStyle name="Accent3 - 20% 2" xfId="106" xr:uid="{00000000-0005-0000-0000-000069000000}"/>
    <cellStyle name="Accent3 - 40%" xfId="107" xr:uid="{00000000-0005-0000-0000-00006A000000}"/>
    <cellStyle name="Accent3 - 40% 2" xfId="108" xr:uid="{00000000-0005-0000-0000-00006B000000}"/>
    <cellStyle name="Accent3 - 60%" xfId="109" xr:uid="{00000000-0005-0000-0000-00006C000000}"/>
    <cellStyle name="Accent3 10" xfId="110" xr:uid="{00000000-0005-0000-0000-00006D000000}"/>
    <cellStyle name="Accent3 11" xfId="111" xr:uid="{00000000-0005-0000-0000-00006E000000}"/>
    <cellStyle name="Accent3 12" xfId="112" xr:uid="{00000000-0005-0000-0000-00006F000000}"/>
    <cellStyle name="Accent3 13" xfId="113" xr:uid="{00000000-0005-0000-0000-000070000000}"/>
    <cellStyle name="Accent3 14" xfId="114" xr:uid="{00000000-0005-0000-0000-000071000000}"/>
    <cellStyle name="Accent3 15" xfId="115" xr:uid="{00000000-0005-0000-0000-000072000000}"/>
    <cellStyle name="Accent3 16" xfId="116" xr:uid="{00000000-0005-0000-0000-000073000000}"/>
    <cellStyle name="Accent3 17" xfId="117" xr:uid="{00000000-0005-0000-0000-000074000000}"/>
    <cellStyle name="Accent3 18" xfId="118" xr:uid="{00000000-0005-0000-0000-000075000000}"/>
    <cellStyle name="Accent3 19" xfId="119" xr:uid="{00000000-0005-0000-0000-000076000000}"/>
    <cellStyle name="Accent3 2" xfId="120" xr:uid="{00000000-0005-0000-0000-000077000000}"/>
    <cellStyle name="Accent3 20" xfId="121" xr:uid="{00000000-0005-0000-0000-000078000000}"/>
    <cellStyle name="Accent3 21" xfId="122" xr:uid="{00000000-0005-0000-0000-000079000000}"/>
    <cellStyle name="Accent3 22" xfId="123" xr:uid="{00000000-0005-0000-0000-00007A000000}"/>
    <cellStyle name="Accent3 23" xfId="124" xr:uid="{00000000-0005-0000-0000-00007B000000}"/>
    <cellStyle name="Accent3 24" xfId="125" xr:uid="{00000000-0005-0000-0000-00007C000000}"/>
    <cellStyle name="Accent3 25" xfId="126" xr:uid="{00000000-0005-0000-0000-00007D000000}"/>
    <cellStyle name="Accent3 26" xfId="127" xr:uid="{00000000-0005-0000-0000-00007E000000}"/>
    <cellStyle name="Accent3 27" xfId="128" xr:uid="{00000000-0005-0000-0000-00007F000000}"/>
    <cellStyle name="Accent3 28" xfId="129" xr:uid="{00000000-0005-0000-0000-000080000000}"/>
    <cellStyle name="Accent3 29" xfId="130" xr:uid="{00000000-0005-0000-0000-000081000000}"/>
    <cellStyle name="Accent3 3" xfId="131" xr:uid="{00000000-0005-0000-0000-000082000000}"/>
    <cellStyle name="Accent3 30" xfId="132" xr:uid="{00000000-0005-0000-0000-000083000000}"/>
    <cellStyle name="Accent3 31" xfId="133" xr:uid="{00000000-0005-0000-0000-000084000000}"/>
    <cellStyle name="Accent3 32" xfId="134" xr:uid="{00000000-0005-0000-0000-000085000000}"/>
    <cellStyle name="Accent3 33" xfId="135" xr:uid="{00000000-0005-0000-0000-000086000000}"/>
    <cellStyle name="Accent3 34" xfId="136" xr:uid="{00000000-0005-0000-0000-000087000000}"/>
    <cellStyle name="Accent3 35" xfId="137" xr:uid="{00000000-0005-0000-0000-000088000000}"/>
    <cellStyle name="Accent3 36" xfId="138" xr:uid="{00000000-0005-0000-0000-000089000000}"/>
    <cellStyle name="Accent3 37" xfId="139" xr:uid="{00000000-0005-0000-0000-00008A000000}"/>
    <cellStyle name="Accent3 38" xfId="140" xr:uid="{00000000-0005-0000-0000-00008B000000}"/>
    <cellStyle name="Accent3 39" xfId="141" xr:uid="{00000000-0005-0000-0000-00008C000000}"/>
    <cellStyle name="Accent3 4" xfId="142" xr:uid="{00000000-0005-0000-0000-00008D000000}"/>
    <cellStyle name="Accent3 40" xfId="143" xr:uid="{00000000-0005-0000-0000-00008E000000}"/>
    <cellStyle name="Accent3 41" xfId="144" xr:uid="{00000000-0005-0000-0000-00008F000000}"/>
    <cellStyle name="Accent3 42" xfId="145" xr:uid="{00000000-0005-0000-0000-000090000000}"/>
    <cellStyle name="Accent3 43" xfId="146" xr:uid="{00000000-0005-0000-0000-000091000000}"/>
    <cellStyle name="Accent3 44" xfId="147" xr:uid="{00000000-0005-0000-0000-000092000000}"/>
    <cellStyle name="Accent3 45" xfId="148" xr:uid="{00000000-0005-0000-0000-000093000000}"/>
    <cellStyle name="Accent3 46" xfId="149" xr:uid="{00000000-0005-0000-0000-000094000000}"/>
    <cellStyle name="Accent3 47" xfId="150" xr:uid="{00000000-0005-0000-0000-000095000000}"/>
    <cellStyle name="Accent3 48" xfId="151" xr:uid="{00000000-0005-0000-0000-000096000000}"/>
    <cellStyle name="Accent3 49" xfId="794" xr:uid="{76CED02D-A36F-4F0E-8426-BE958199D637}"/>
    <cellStyle name="Accent3 5" xfId="152" xr:uid="{00000000-0005-0000-0000-000097000000}"/>
    <cellStyle name="Accent3 50" xfId="795" xr:uid="{349579C3-6BA2-4D43-9453-EFD9BAF6E4BA}"/>
    <cellStyle name="Accent3 51" xfId="796" xr:uid="{DC3D9873-BB9F-4E01-89A8-40B6E43ABDEF}"/>
    <cellStyle name="Accent3 52" xfId="797" xr:uid="{F606D393-A317-40D4-A69D-0EF7E3920C73}"/>
    <cellStyle name="Accent3 53" xfId="798" xr:uid="{A21532FC-6208-4CCC-8AC2-8642673907C4}"/>
    <cellStyle name="Accent3 54" xfId="799" xr:uid="{644A7B9C-0B55-4254-B759-80C2FBFAA8B9}"/>
    <cellStyle name="Accent3 55" xfId="800" xr:uid="{FC984FC4-6568-4B7B-8A45-7B13FCDE3C1A}"/>
    <cellStyle name="Accent3 56" xfId="801" xr:uid="{AB18519C-5272-40A6-AB18-13507A019FE7}"/>
    <cellStyle name="Accent3 57" xfId="802" xr:uid="{A6FD6C21-855A-4092-A857-E06C1AE44620}"/>
    <cellStyle name="Accent3 58" xfId="803" xr:uid="{6F0D4DCC-8C69-40B6-B155-63B0C3671228}"/>
    <cellStyle name="Accent3 59" xfId="804" xr:uid="{0F613B29-B1E8-47DA-A9E3-700715951AF5}"/>
    <cellStyle name="Accent3 6" xfId="153" xr:uid="{00000000-0005-0000-0000-000098000000}"/>
    <cellStyle name="Accent3 60" xfId="805" xr:uid="{79896E4C-987E-4199-B4FC-C5050E0B67E6}"/>
    <cellStyle name="Accent3 61" xfId="806" xr:uid="{ACC07539-7BBA-4306-AE5E-29FBDCD58825}"/>
    <cellStyle name="Accent3 62" xfId="807" xr:uid="{18542B79-9276-445D-AF60-384A29C2A77D}"/>
    <cellStyle name="Accent3 63" xfId="808" xr:uid="{7E5F1691-22A6-4285-836A-D15EA3C60E96}"/>
    <cellStyle name="Accent3 64" xfId="809" xr:uid="{97899283-85AD-4680-8068-038B85346FB1}"/>
    <cellStyle name="Accent3 65" xfId="810" xr:uid="{3F5BF976-9CCB-4C64-847B-F469513C3CD7}"/>
    <cellStyle name="Accent3 66" xfId="811" xr:uid="{67079F80-5471-4E86-9DC1-0F22B7CB2E3A}"/>
    <cellStyle name="Accent3 67" xfId="812" xr:uid="{6C7E94AA-A44B-4743-8467-F5B9D4DEEDAF}"/>
    <cellStyle name="Accent3 68" xfId="813" xr:uid="{ED243C23-8936-45B8-97BC-F83129826CE8}"/>
    <cellStyle name="Accent3 7" xfId="154" xr:uid="{00000000-0005-0000-0000-000099000000}"/>
    <cellStyle name="Accent3 8" xfId="155" xr:uid="{00000000-0005-0000-0000-00009A000000}"/>
    <cellStyle name="Accent3 9" xfId="156" xr:uid="{00000000-0005-0000-0000-00009B000000}"/>
    <cellStyle name="Accent4 - 20%" xfId="157" xr:uid="{00000000-0005-0000-0000-00009C000000}"/>
    <cellStyle name="Accent4 - 20% 2" xfId="158" xr:uid="{00000000-0005-0000-0000-00009D000000}"/>
    <cellStyle name="Accent4 - 40%" xfId="159" xr:uid="{00000000-0005-0000-0000-00009E000000}"/>
    <cellStyle name="Accent4 - 40% 2" xfId="160" xr:uid="{00000000-0005-0000-0000-00009F000000}"/>
    <cellStyle name="Accent4 - 60%" xfId="161" xr:uid="{00000000-0005-0000-0000-0000A0000000}"/>
    <cellStyle name="Accent4 10" xfId="162" xr:uid="{00000000-0005-0000-0000-0000A1000000}"/>
    <cellStyle name="Accent4 11" xfId="163" xr:uid="{00000000-0005-0000-0000-0000A2000000}"/>
    <cellStyle name="Accent4 12" xfId="164" xr:uid="{00000000-0005-0000-0000-0000A3000000}"/>
    <cellStyle name="Accent4 13" xfId="165" xr:uid="{00000000-0005-0000-0000-0000A4000000}"/>
    <cellStyle name="Accent4 14" xfId="166" xr:uid="{00000000-0005-0000-0000-0000A5000000}"/>
    <cellStyle name="Accent4 15" xfId="167" xr:uid="{00000000-0005-0000-0000-0000A6000000}"/>
    <cellStyle name="Accent4 16" xfId="168" xr:uid="{00000000-0005-0000-0000-0000A7000000}"/>
    <cellStyle name="Accent4 17" xfId="169" xr:uid="{00000000-0005-0000-0000-0000A8000000}"/>
    <cellStyle name="Accent4 18" xfId="170" xr:uid="{00000000-0005-0000-0000-0000A9000000}"/>
    <cellStyle name="Accent4 19" xfId="171" xr:uid="{00000000-0005-0000-0000-0000AA000000}"/>
    <cellStyle name="Accent4 2" xfId="172" xr:uid="{00000000-0005-0000-0000-0000AB000000}"/>
    <cellStyle name="Accent4 20" xfId="173" xr:uid="{00000000-0005-0000-0000-0000AC000000}"/>
    <cellStyle name="Accent4 21" xfId="174" xr:uid="{00000000-0005-0000-0000-0000AD000000}"/>
    <cellStyle name="Accent4 22" xfId="175" xr:uid="{00000000-0005-0000-0000-0000AE000000}"/>
    <cellStyle name="Accent4 23" xfId="176" xr:uid="{00000000-0005-0000-0000-0000AF000000}"/>
    <cellStyle name="Accent4 24" xfId="177" xr:uid="{00000000-0005-0000-0000-0000B0000000}"/>
    <cellStyle name="Accent4 25" xfId="178" xr:uid="{00000000-0005-0000-0000-0000B1000000}"/>
    <cellStyle name="Accent4 26" xfId="179" xr:uid="{00000000-0005-0000-0000-0000B2000000}"/>
    <cellStyle name="Accent4 27" xfId="180" xr:uid="{00000000-0005-0000-0000-0000B3000000}"/>
    <cellStyle name="Accent4 28" xfId="181" xr:uid="{00000000-0005-0000-0000-0000B4000000}"/>
    <cellStyle name="Accent4 29" xfId="182" xr:uid="{00000000-0005-0000-0000-0000B5000000}"/>
    <cellStyle name="Accent4 3" xfId="183" xr:uid="{00000000-0005-0000-0000-0000B6000000}"/>
    <cellStyle name="Accent4 30" xfId="184" xr:uid="{00000000-0005-0000-0000-0000B7000000}"/>
    <cellStyle name="Accent4 31" xfId="185" xr:uid="{00000000-0005-0000-0000-0000B8000000}"/>
    <cellStyle name="Accent4 32" xfId="186" xr:uid="{00000000-0005-0000-0000-0000B9000000}"/>
    <cellStyle name="Accent4 33" xfId="187" xr:uid="{00000000-0005-0000-0000-0000BA000000}"/>
    <cellStyle name="Accent4 34" xfId="188" xr:uid="{00000000-0005-0000-0000-0000BB000000}"/>
    <cellStyle name="Accent4 35" xfId="189" xr:uid="{00000000-0005-0000-0000-0000BC000000}"/>
    <cellStyle name="Accent4 36" xfId="190" xr:uid="{00000000-0005-0000-0000-0000BD000000}"/>
    <cellStyle name="Accent4 37" xfId="191" xr:uid="{00000000-0005-0000-0000-0000BE000000}"/>
    <cellStyle name="Accent4 38" xfId="192" xr:uid="{00000000-0005-0000-0000-0000BF000000}"/>
    <cellStyle name="Accent4 39" xfId="193" xr:uid="{00000000-0005-0000-0000-0000C0000000}"/>
    <cellStyle name="Accent4 4" xfId="194" xr:uid="{00000000-0005-0000-0000-0000C1000000}"/>
    <cellStyle name="Accent4 40" xfId="195" xr:uid="{00000000-0005-0000-0000-0000C2000000}"/>
    <cellStyle name="Accent4 41" xfId="196" xr:uid="{00000000-0005-0000-0000-0000C3000000}"/>
    <cellStyle name="Accent4 42" xfId="197" xr:uid="{00000000-0005-0000-0000-0000C4000000}"/>
    <cellStyle name="Accent4 43" xfId="198" xr:uid="{00000000-0005-0000-0000-0000C5000000}"/>
    <cellStyle name="Accent4 44" xfId="199" xr:uid="{00000000-0005-0000-0000-0000C6000000}"/>
    <cellStyle name="Accent4 45" xfId="200" xr:uid="{00000000-0005-0000-0000-0000C7000000}"/>
    <cellStyle name="Accent4 46" xfId="201" xr:uid="{00000000-0005-0000-0000-0000C8000000}"/>
    <cellStyle name="Accent4 47" xfId="202" xr:uid="{00000000-0005-0000-0000-0000C9000000}"/>
    <cellStyle name="Accent4 48" xfId="203" xr:uid="{00000000-0005-0000-0000-0000CA000000}"/>
    <cellStyle name="Accent4 49" xfId="814" xr:uid="{BF4C9A4F-A614-42BD-9E6F-73F84FA6454D}"/>
    <cellStyle name="Accent4 5" xfId="204" xr:uid="{00000000-0005-0000-0000-0000CB000000}"/>
    <cellStyle name="Accent4 50" xfId="815" xr:uid="{2B822060-D55C-4246-AC95-E12B915EF416}"/>
    <cellStyle name="Accent4 51" xfId="816" xr:uid="{A62E54B9-B6C4-4BDE-A2E7-DA630F72C49D}"/>
    <cellStyle name="Accent4 52" xfId="817" xr:uid="{2BDFE493-0298-44BD-AF0B-F5A7D16CBDD7}"/>
    <cellStyle name="Accent4 53" xfId="818" xr:uid="{DCC00446-F458-40C9-BB4C-4CF939E0EE69}"/>
    <cellStyle name="Accent4 54" xfId="819" xr:uid="{81EF1B35-123C-4A04-92F0-F3A166D96F9F}"/>
    <cellStyle name="Accent4 55" xfId="820" xr:uid="{F898968C-10AD-4BF6-9142-896097E31A65}"/>
    <cellStyle name="Accent4 56" xfId="821" xr:uid="{2B01443F-9AE8-42DB-B1FB-8DBA6B22FC20}"/>
    <cellStyle name="Accent4 57" xfId="822" xr:uid="{C927C76F-968E-46E3-9DA1-AC956FD28449}"/>
    <cellStyle name="Accent4 58" xfId="823" xr:uid="{27C62D65-6772-4C05-B576-3D8CF8647C28}"/>
    <cellStyle name="Accent4 59" xfId="824" xr:uid="{747353E3-EA4D-4815-9962-B3F9B4D98CF3}"/>
    <cellStyle name="Accent4 6" xfId="205" xr:uid="{00000000-0005-0000-0000-0000CC000000}"/>
    <cellStyle name="Accent4 60" xfId="825" xr:uid="{7C5E96A7-8F01-4EA3-87B2-203209B2E708}"/>
    <cellStyle name="Accent4 61" xfId="826" xr:uid="{37ED3C19-8313-4107-AD15-067A8DB1303A}"/>
    <cellStyle name="Accent4 62" xfId="827" xr:uid="{500A095C-3CE2-47D7-BFC9-2E792A3A38A7}"/>
    <cellStyle name="Accent4 63" xfId="828" xr:uid="{F4F0A6AE-909D-4AC6-9B8D-4718BF7687E8}"/>
    <cellStyle name="Accent4 64" xfId="829" xr:uid="{F15F9279-FE07-4829-B420-01F905B85179}"/>
    <cellStyle name="Accent4 65" xfId="830" xr:uid="{D3C45AC0-BA7C-4ADC-A7B5-83624BA6B7CE}"/>
    <cellStyle name="Accent4 66" xfId="831" xr:uid="{0D99B8DB-4F91-45D4-B964-390DC6158E86}"/>
    <cellStyle name="Accent4 67" xfId="832" xr:uid="{87C16DA6-9F70-4387-B3E4-2B0813F00E41}"/>
    <cellStyle name="Accent4 68" xfId="833" xr:uid="{A99024AD-297D-4EAE-AD86-DCB162632938}"/>
    <cellStyle name="Accent4 7" xfId="206" xr:uid="{00000000-0005-0000-0000-0000CD000000}"/>
    <cellStyle name="Accent4 8" xfId="207" xr:uid="{00000000-0005-0000-0000-0000CE000000}"/>
    <cellStyle name="Accent4 9" xfId="208" xr:uid="{00000000-0005-0000-0000-0000CF000000}"/>
    <cellStyle name="Accent5 - 20%" xfId="209" xr:uid="{00000000-0005-0000-0000-0000D0000000}"/>
    <cellStyle name="Accent5 - 20% 2" xfId="210" xr:uid="{00000000-0005-0000-0000-0000D1000000}"/>
    <cellStyle name="Accent5 - 40%" xfId="211" xr:uid="{00000000-0005-0000-0000-0000D2000000}"/>
    <cellStyle name="Accent5 - 40% 2" xfId="212" xr:uid="{00000000-0005-0000-0000-0000D3000000}"/>
    <cellStyle name="Accent5 - 60%" xfId="213" xr:uid="{00000000-0005-0000-0000-0000D4000000}"/>
    <cellStyle name="Accent5 10" xfId="214" xr:uid="{00000000-0005-0000-0000-0000D5000000}"/>
    <cellStyle name="Accent5 11" xfId="215" xr:uid="{00000000-0005-0000-0000-0000D6000000}"/>
    <cellStyle name="Accent5 12" xfId="216" xr:uid="{00000000-0005-0000-0000-0000D7000000}"/>
    <cellStyle name="Accent5 13" xfId="217" xr:uid="{00000000-0005-0000-0000-0000D8000000}"/>
    <cellStyle name="Accent5 14" xfId="218" xr:uid="{00000000-0005-0000-0000-0000D9000000}"/>
    <cellStyle name="Accent5 15" xfId="219" xr:uid="{00000000-0005-0000-0000-0000DA000000}"/>
    <cellStyle name="Accent5 16" xfId="220" xr:uid="{00000000-0005-0000-0000-0000DB000000}"/>
    <cellStyle name="Accent5 17" xfId="221" xr:uid="{00000000-0005-0000-0000-0000DC000000}"/>
    <cellStyle name="Accent5 18" xfId="222" xr:uid="{00000000-0005-0000-0000-0000DD000000}"/>
    <cellStyle name="Accent5 19" xfId="223" xr:uid="{00000000-0005-0000-0000-0000DE000000}"/>
    <cellStyle name="Accent5 2" xfId="224" xr:uid="{00000000-0005-0000-0000-0000DF000000}"/>
    <cellStyle name="Accent5 20" xfId="225" xr:uid="{00000000-0005-0000-0000-0000E0000000}"/>
    <cellStyle name="Accent5 21" xfId="226" xr:uid="{00000000-0005-0000-0000-0000E1000000}"/>
    <cellStyle name="Accent5 22" xfId="227" xr:uid="{00000000-0005-0000-0000-0000E2000000}"/>
    <cellStyle name="Accent5 23" xfId="228" xr:uid="{00000000-0005-0000-0000-0000E3000000}"/>
    <cellStyle name="Accent5 24" xfId="229" xr:uid="{00000000-0005-0000-0000-0000E4000000}"/>
    <cellStyle name="Accent5 25" xfId="230" xr:uid="{00000000-0005-0000-0000-0000E5000000}"/>
    <cellStyle name="Accent5 26" xfId="231" xr:uid="{00000000-0005-0000-0000-0000E6000000}"/>
    <cellStyle name="Accent5 27" xfId="232" xr:uid="{00000000-0005-0000-0000-0000E7000000}"/>
    <cellStyle name="Accent5 28" xfId="233" xr:uid="{00000000-0005-0000-0000-0000E8000000}"/>
    <cellStyle name="Accent5 29" xfId="234" xr:uid="{00000000-0005-0000-0000-0000E9000000}"/>
    <cellStyle name="Accent5 3" xfId="235" xr:uid="{00000000-0005-0000-0000-0000EA000000}"/>
    <cellStyle name="Accent5 30" xfId="236" xr:uid="{00000000-0005-0000-0000-0000EB000000}"/>
    <cellStyle name="Accent5 31" xfId="237" xr:uid="{00000000-0005-0000-0000-0000EC000000}"/>
    <cellStyle name="Accent5 32" xfId="238" xr:uid="{00000000-0005-0000-0000-0000ED000000}"/>
    <cellStyle name="Accent5 33" xfId="239" xr:uid="{00000000-0005-0000-0000-0000EE000000}"/>
    <cellStyle name="Accent5 34" xfId="240" xr:uid="{00000000-0005-0000-0000-0000EF000000}"/>
    <cellStyle name="Accent5 35" xfId="241" xr:uid="{00000000-0005-0000-0000-0000F0000000}"/>
    <cellStyle name="Accent5 36" xfId="242" xr:uid="{00000000-0005-0000-0000-0000F1000000}"/>
    <cellStyle name="Accent5 37" xfId="243" xr:uid="{00000000-0005-0000-0000-0000F2000000}"/>
    <cellStyle name="Accent5 38" xfId="244" xr:uid="{00000000-0005-0000-0000-0000F3000000}"/>
    <cellStyle name="Accent5 39" xfId="245" xr:uid="{00000000-0005-0000-0000-0000F4000000}"/>
    <cellStyle name="Accent5 4" xfId="246" xr:uid="{00000000-0005-0000-0000-0000F5000000}"/>
    <cellStyle name="Accent5 40" xfId="247" xr:uid="{00000000-0005-0000-0000-0000F6000000}"/>
    <cellStyle name="Accent5 41" xfId="248" xr:uid="{00000000-0005-0000-0000-0000F7000000}"/>
    <cellStyle name="Accent5 42" xfId="249" xr:uid="{00000000-0005-0000-0000-0000F8000000}"/>
    <cellStyle name="Accent5 43" xfId="250" xr:uid="{00000000-0005-0000-0000-0000F9000000}"/>
    <cellStyle name="Accent5 44" xfId="251" xr:uid="{00000000-0005-0000-0000-0000FA000000}"/>
    <cellStyle name="Accent5 45" xfId="252" xr:uid="{00000000-0005-0000-0000-0000FB000000}"/>
    <cellStyle name="Accent5 46" xfId="253" xr:uid="{00000000-0005-0000-0000-0000FC000000}"/>
    <cellStyle name="Accent5 47" xfId="254" xr:uid="{00000000-0005-0000-0000-0000FD000000}"/>
    <cellStyle name="Accent5 48" xfId="255" xr:uid="{00000000-0005-0000-0000-0000FE000000}"/>
    <cellStyle name="Accent5 49" xfId="834" xr:uid="{7C7DC4C6-5546-46ED-8E56-BF9663E9B69C}"/>
    <cellStyle name="Accent5 5" xfId="256" xr:uid="{00000000-0005-0000-0000-0000FF000000}"/>
    <cellStyle name="Accent5 50" xfId="835" xr:uid="{C8F37626-4214-4EF5-8887-23BBF9847CD8}"/>
    <cellStyle name="Accent5 51" xfId="836" xr:uid="{37481A9C-ABE2-4ADF-81D8-E85991A70900}"/>
    <cellStyle name="Accent5 52" xfId="837" xr:uid="{26306E65-784B-486F-8D94-88EC44BBB922}"/>
    <cellStyle name="Accent5 53" xfId="838" xr:uid="{47F2DBA9-A613-44C9-A49C-D504FB6CCFD6}"/>
    <cellStyle name="Accent5 54" xfId="839" xr:uid="{9B36594A-9654-4251-8E7F-B9BA4E0EC399}"/>
    <cellStyle name="Accent5 55" xfId="840" xr:uid="{1E537538-42C1-4E1F-B865-286B64D60434}"/>
    <cellStyle name="Accent5 56" xfId="841" xr:uid="{83317C9E-E061-4EB7-8411-7A6176B500B0}"/>
    <cellStyle name="Accent5 57" xfId="842" xr:uid="{5AA53AAD-53AC-453A-90FA-848BA99D07E1}"/>
    <cellStyle name="Accent5 58" xfId="843" xr:uid="{434F554C-A51F-4F27-B214-67DAEC90CEB3}"/>
    <cellStyle name="Accent5 59" xfId="844" xr:uid="{CD656020-F158-43A4-AA95-801F6AE89D81}"/>
    <cellStyle name="Accent5 6" xfId="257" xr:uid="{00000000-0005-0000-0000-000000010000}"/>
    <cellStyle name="Accent5 60" xfId="845" xr:uid="{59A24C51-1626-4489-B030-135E412D7E12}"/>
    <cellStyle name="Accent5 61" xfId="846" xr:uid="{195B1A29-6AD5-42D7-8638-2A77E3F463ED}"/>
    <cellStyle name="Accent5 62" xfId="847" xr:uid="{66319DBD-9FEA-4E0A-BDAF-77DCE5B74A19}"/>
    <cellStyle name="Accent5 63" xfId="848" xr:uid="{234BA9F9-BCA9-48F5-B6BA-89C910EFFC7B}"/>
    <cellStyle name="Accent5 64" xfId="849" xr:uid="{E9E56A5C-B3E5-4FE2-AFBF-FDC9123756A4}"/>
    <cellStyle name="Accent5 65" xfId="850" xr:uid="{28A318B3-8D98-4A2F-A6BF-F105B873583C}"/>
    <cellStyle name="Accent5 66" xfId="851" xr:uid="{C90AED08-D885-44C4-8CC1-81BEBD405970}"/>
    <cellStyle name="Accent5 67" xfId="852" xr:uid="{A4B76EAA-4F30-4F5D-A062-3CE378B71A64}"/>
    <cellStyle name="Accent5 68" xfId="853" xr:uid="{CEEF5C83-AB26-4DEC-89EB-D415879598DF}"/>
    <cellStyle name="Accent5 7" xfId="258" xr:uid="{00000000-0005-0000-0000-000001010000}"/>
    <cellStyle name="Accent5 8" xfId="259" xr:uid="{00000000-0005-0000-0000-000002010000}"/>
    <cellStyle name="Accent5 9" xfId="260" xr:uid="{00000000-0005-0000-0000-000003010000}"/>
    <cellStyle name="Accent6 - 20%" xfId="261" xr:uid="{00000000-0005-0000-0000-000004010000}"/>
    <cellStyle name="Accent6 - 20% 2" xfId="262" xr:uid="{00000000-0005-0000-0000-000005010000}"/>
    <cellStyle name="Accent6 - 40%" xfId="263" xr:uid="{00000000-0005-0000-0000-000006010000}"/>
    <cellStyle name="Accent6 - 40% 2" xfId="264" xr:uid="{00000000-0005-0000-0000-000007010000}"/>
    <cellStyle name="Accent6 - 60%" xfId="265" xr:uid="{00000000-0005-0000-0000-000008010000}"/>
    <cellStyle name="Accent6 10" xfId="266" xr:uid="{00000000-0005-0000-0000-000009010000}"/>
    <cellStyle name="Accent6 11" xfId="267" xr:uid="{00000000-0005-0000-0000-00000A010000}"/>
    <cellStyle name="Accent6 12" xfId="268" xr:uid="{00000000-0005-0000-0000-00000B010000}"/>
    <cellStyle name="Accent6 13" xfId="269" xr:uid="{00000000-0005-0000-0000-00000C010000}"/>
    <cellStyle name="Accent6 14" xfId="270" xr:uid="{00000000-0005-0000-0000-00000D010000}"/>
    <cellStyle name="Accent6 15" xfId="271" xr:uid="{00000000-0005-0000-0000-00000E010000}"/>
    <cellStyle name="Accent6 16" xfId="272" xr:uid="{00000000-0005-0000-0000-00000F010000}"/>
    <cellStyle name="Accent6 17" xfId="273" xr:uid="{00000000-0005-0000-0000-000010010000}"/>
    <cellStyle name="Accent6 18" xfId="274" xr:uid="{00000000-0005-0000-0000-000011010000}"/>
    <cellStyle name="Accent6 19" xfId="275" xr:uid="{00000000-0005-0000-0000-000012010000}"/>
    <cellStyle name="Accent6 2" xfId="276" xr:uid="{00000000-0005-0000-0000-000013010000}"/>
    <cellStyle name="Accent6 20" xfId="277" xr:uid="{00000000-0005-0000-0000-000014010000}"/>
    <cellStyle name="Accent6 21" xfId="278" xr:uid="{00000000-0005-0000-0000-000015010000}"/>
    <cellStyle name="Accent6 22" xfId="279" xr:uid="{00000000-0005-0000-0000-000016010000}"/>
    <cellStyle name="Accent6 23" xfId="280" xr:uid="{00000000-0005-0000-0000-000017010000}"/>
    <cellStyle name="Accent6 24" xfId="281" xr:uid="{00000000-0005-0000-0000-000018010000}"/>
    <cellStyle name="Accent6 25" xfId="282" xr:uid="{00000000-0005-0000-0000-000019010000}"/>
    <cellStyle name="Accent6 26" xfId="283" xr:uid="{00000000-0005-0000-0000-00001A010000}"/>
    <cellStyle name="Accent6 27" xfId="284" xr:uid="{00000000-0005-0000-0000-00001B010000}"/>
    <cellStyle name="Accent6 28" xfId="285" xr:uid="{00000000-0005-0000-0000-00001C010000}"/>
    <cellStyle name="Accent6 29" xfId="286" xr:uid="{00000000-0005-0000-0000-00001D010000}"/>
    <cellStyle name="Accent6 3" xfId="287" xr:uid="{00000000-0005-0000-0000-00001E010000}"/>
    <cellStyle name="Accent6 30" xfId="288" xr:uid="{00000000-0005-0000-0000-00001F010000}"/>
    <cellStyle name="Accent6 31" xfId="289" xr:uid="{00000000-0005-0000-0000-000020010000}"/>
    <cellStyle name="Accent6 32" xfId="290" xr:uid="{00000000-0005-0000-0000-000021010000}"/>
    <cellStyle name="Accent6 33" xfId="291" xr:uid="{00000000-0005-0000-0000-000022010000}"/>
    <cellStyle name="Accent6 34" xfId="292" xr:uid="{00000000-0005-0000-0000-000023010000}"/>
    <cellStyle name="Accent6 35" xfId="293" xr:uid="{00000000-0005-0000-0000-000024010000}"/>
    <cellStyle name="Accent6 36" xfId="294" xr:uid="{00000000-0005-0000-0000-000025010000}"/>
    <cellStyle name="Accent6 37" xfId="295" xr:uid="{00000000-0005-0000-0000-000026010000}"/>
    <cellStyle name="Accent6 38" xfId="296" xr:uid="{00000000-0005-0000-0000-000027010000}"/>
    <cellStyle name="Accent6 39" xfId="297" xr:uid="{00000000-0005-0000-0000-000028010000}"/>
    <cellStyle name="Accent6 4" xfId="298" xr:uid="{00000000-0005-0000-0000-000029010000}"/>
    <cellStyle name="Accent6 40" xfId="299" xr:uid="{00000000-0005-0000-0000-00002A010000}"/>
    <cellStyle name="Accent6 41" xfId="300" xr:uid="{00000000-0005-0000-0000-00002B010000}"/>
    <cellStyle name="Accent6 42" xfId="301" xr:uid="{00000000-0005-0000-0000-00002C010000}"/>
    <cellStyle name="Accent6 43" xfId="302" xr:uid="{00000000-0005-0000-0000-00002D010000}"/>
    <cellStyle name="Accent6 44" xfId="303" xr:uid="{00000000-0005-0000-0000-00002E010000}"/>
    <cellStyle name="Accent6 45" xfId="304" xr:uid="{00000000-0005-0000-0000-00002F010000}"/>
    <cellStyle name="Accent6 46" xfId="305" xr:uid="{00000000-0005-0000-0000-000030010000}"/>
    <cellStyle name="Accent6 47" xfId="306" xr:uid="{00000000-0005-0000-0000-000031010000}"/>
    <cellStyle name="Accent6 48" xfId="307" xr:uid="{00000000-0005-0000-0000-000032010000}"/>
    <cellStyle name="Accent6 49" xfId="854" xr:uid="{0BA291DF-DEFB-4FBF-A825-92AC967A957F}"/>
    <cellStyle name="Accent6 5" xfId="308" xr:uid="{00000000-0005-0000-0000-000033010000}"/>
    <cellStyle name="Accent6 50" xfId="855" xr:uid="{5C0E8C2F-2A9F-43CC-8301-EF38E0CFEF93}"/>
    <cellStyle name="Accent6 51" xfId="856" xr:uid="{8E5B30E8-C960-4FC8-82BA-3405966D3114}"/>
    <cellStyle name="Accent6 52" xfId="857" xr:uid="{C2D02C13-1D8A-4EE0-924E-D6BC21116230}"/>
    <cellStyle name="Accent6 53" xfId="858" xr:uid="{8E7AD30E-2F29-4041-A908-BB0A51C4EEAA}"/>
    <cellStyle name="Accent6 54" xfId="859" xr:uid="{FEAECBF1-03D2-4A17-8893-178A51B8A0A9}"/>
    <cellStyle name="Accent6 55" xfId="860" xr:uid="{9E8486EE-CF72-4D32-8882-0C56E76CD293}"/>
    <cellStyle name="Accent6 56" xfId="861" xr:uid="{DC4BECC0-9629-40F1-B133-9B75911AD1E8}"/>
    <cellStyle name="Accent6 57" xfId="862" xr:uid="{9A7B366F-5E17-4821-9BE5-D89ADC58BC1F}"/>
    <cellStyle name="Accent6 58" xfId="863" xr:uid="{37DA0F92-D80B-45B9-808B-73B210779583}"/>
    <cellStyle name="Accent6 59" xfId="864" xr:uid="{4522AA7D-ABC4-4C47-93C2-90824FF02197}"/>
    <cellStyle name="Accent6 6" xfId="309" xr:uid="{00000000-0005-0000-0000-000034010000}"/>
    <cellStyle name="Accent6 60" xfId="865" xr:uid="{50D381A4-905C-4663-A1C4-BDD8FD6E871B}"/>
    <cellStyle name="Accent6 61" xfId="866" xr:uid="{AD42760F-283A-4333-BD62-229463801C7D}"/>
    <cellStyle name="Accent6 62" xfId="867" xr:uid="{A962581F-E25B-4918-BD8F-CFFAF783732A}"/>
    <cellStyle name="Accent6 63" xfId="868" xr:uid="{78D04022-1A44-44E1-8206-59C309A1182D}"/>
    <cellStyle name="Accent6 64" xfId="869" xr:uid="{4960F5DD-C154-404B-919D-49D18DA8351A}"/>
    <cellStyle name="Accent6 65" xfId="870" xr:uid="{29CF8BC3-7E56-4511-9B07-C371C7C8CC23}"/>
    <cellStyle name="Accent6 66" xfId="871" xr:uid="{785720B8-418E-475A-AAB9-3ECEE5380F4A}"/>
    <cellStyle name="Accent6 67" xfId="872" xr:uid="{FCC63FB6-5EFF-490E-9BD2-950FC4ECB403}"/>
    <cellStyle name="Accent6 68" xfId="873" xr:uid="{CC84CCC9-3704-4349-AEEF-EBCCA691F32A}"/>
    <cellStyle name="Accent6 7" xfId="310" xr:uid="{00000000-0005-0000-0000-000035010000}"/>
    <cellStyle name="Accent6 8" xfId="311" xr:uid="{00000000-0005-0000-0000-000036010000}"/>
    <cellStyle name="Accent6 9" xfId="312" xr:uid="{00000000-0005-0000-0000-000037010000}"/>
    <cellStyle name="Bad 2" xfId="313" xr:uid="{00000000-0005-0000-0000-000038010000}"/>
    <cellStyle name="Bad 3" xfId="314" xr:uid="{00000000-0005-0000-0000-000039010000}"/>
    <cellStyle name="Calculation 2" xfId="315" xr:uid="{00000000-0005-0000-0000-00003A010000}"/>
    <cellStyle name="Calculation 3" xfId="316" xr:uid="{00000000-0005-0000-0000-00003B010000}"/>
    <cellStyle name="Check Cell 2" xfId="317" xr:uid="{00000000-0005-0000-0000-00003C010000}"/>
    <cellStyle name="Check Cell 3" xfId="318" xr:uid="{00000000-0005-0000-0000-00003D010000}"/>
    <cellStyle name="Comma" xfId="319" builtinId="3"/>
    <cellStyle name="Comma 10" xfId="320" xr:uid="{00000000-0005-0000-0000-00003F010000}"/>
    <cellStyle name="Comma 10 2" xfId="874" xr:uid="{A14C6D15-0585-4A01-8093-CCB884AAE7E5}"/>
    <cellStyle name="Comma 10 2 2" xfId="875" xr:uid="{831862AA-91CB-44FC-B2A3-FBA20AD964FF}"/>
    <cellStyle name="Comma 10 2 2 2" xfId="1606" xr:uid="{C9E3526F-AD0A-4297-AE4A-250A82B66BA2}"/>
    <cellStyle name="Comma 10 2 3" xfId="1607" xr:uid="{86EC4B1C-9DAF-4FD9-9D51-C5A1135A7DBF}"/>
    <cellStyle name="Comma 10 2 3 2" xfId="2701" xr:uid="{FB23C950-3A8E-4C59-8A49-CDC958BC8501}"/>
    <cellStyle name="Comma 10 2 3 3" xfId="3679" xr:uid="{5F86CF16-8D4A-4591-96EE-4B7C241D595A}"/>
    <cellStyle name="Comma 10 2 4" xfId="1605" xr:uid="{D65BD0FC-C5F9-484A-8A85-893B43BE6C8C}"/>
    <cellStyle name="Comma 10 2 4 2" xfId="4822" xr:uid="{41FCAEF0-E3CC-4121-8C03-134BA238CCF7}"/>
    <cellStyle name="Comma 10 2 5" xfId="3958" xr:uid="{6DB4BF24-6E2D-475B-907D-375A0052C648}"/>
    <cellStyle name="Comma 10 3" xfId="876" xr:uid="{874029BE-FD5A-487A-A77E-D06603242635}"/>
    <cellStyle name="Comma 10 3 2" xfId="1608" xr:uid="{42EFC13E-8FAD-44C7-9379-CE6A528ED237}"/>
    <cellStyle name="Comma 10 3 2 2" xfId="2700" xr:uid="{D1B1EEFC-0E24-4B1A-A839-44C134EE4742}"/>
    <cellStyle name="Comma 10 3 2 3" xfId="2100" xr:uid="{19BD0E60-3CE0-44F9-B237-BB4F040B9C9E}"/>
    <cellStyle name="Comma 10 3 3" xfId="3748" xr:uid="{85FC74D0-5C4E-48E3-9B80-A26BD945ADBF}"/>
    <cellStyle name="Comma 10 3 4" xfId="3954" xr:uid="{146B35D0-E49E-4EBD-8EEF-07B24B765A56}"/>
    <cellStyle name="Comma 10 4" xfId="1609" xr:uid="{EDA8E5FD-38C3-4C9D-9BA1-804818B3D2B7}"/>
    <cellStyle name="Comma 10 4 2" xfId="3047" xr:uid="{01683CAB-C01A-4A8C-A706-507CC4A65761}"/>
    <cellStyle name="Comma 10 4 3" xfId="3600" xr:uid="{3636B7F5-0A2F-4D98-8844-F62328C61B24}"/>
    <cellStyle name="Comma 10 4 4" xfId="4538" xr:uid="{B785153E-E205-4923-834D-9526CDED4AF3}"/>
    <cellStyle name="Comma 10 5" xfId="1604" xr:uid="{E91E1232-BDE4-4A81-A9E2-650E0236BFB0}"/>
    <cellStyle name="Comma 10 5 2" xfId="2691" xr:uid="{A87E04B0-B9C2-4AF7-9786-915A9E1EF28C}"/>
    <cellStyle name="Comma 10 5 3" xfId="3629" xr:uid="{CAF976F0-9FC1-435A-AADE-E64B1992723F}"/>
    <cellStyle name="Comma 10 6" xfId="2296" xr:uid="{36D6F33F-2C54-409B-848F-93FB5631E6DA}"/>
    <cellStyle name="Comma 11" xfId="877" xr:uid="{FE10C9D2-1B07-4E8B-97A0-4977F60E83E1}"/>
    <cellStyle name="Comma 11 2" xfId="1611" xr:uid="{EFFF96B7-AC04-4341-8CC4-5EB66EF64C8F}"/>
    <cellStyle name="Comma 11 2 2" xfId="3048" xr:uid="{89AEE865-1B34-4086-ABD1-79C3AB2FFBFF}"/>
    <cellStyle name="Comma 11 2 3" xfId="3672" xr:uid="{7ED0AB88-72F0-425A-A314-0BDD8BF4A676}"/>
    <cellStyle name="Comma 11 3" xfId="1612" xr:uid="{31B1FFFA-C57C-471D-83EC-3B1DF5FCFC2F}"/>
    <cellStyle name="Comma 11 3 2" xfId="2699" xr:uid="{371A3690-6D4E-4DEA-8C4E-4B2FFBB3653D}"/>
    <cellStyle name="Comma 11 3 3" xfId="3663" xr:uid="{281B26B6-165F-43FF-98F8-551CFE538925}"/>
    <cellStyle name="Comma 11 4" xfId="1610" xr:uid="{304E1602-FAA6-47A5-9E61-EE55CB524517}"/>
    <cellStyle name="Comma 11 5" xfId="4004" xr:uid="{16037CD7-15FA-4BEA-91B7-8FA562234C77}"/>
    <cellStyle name="Comma 12" xfId="1613" xr:uid="{510D756C-F3D6-4EE6-BA84-584345904131}"/>
    <cellStyle name="Comma 12 2" xfId="2466" xr:uid="{65E45283-BC97-4D19-9A9B-95CD8550683E}"/>
    <cellStyle name="Comma 12 3" xfId="3664" xr:uid="{ED9A5552-6989-475E-BA53-FD126AD99F86}"/>
    <cellStyle name="Comma 2" xfId="321" xr:uid="{00000000-0005-0000-0000-000040010000}"/>
    <cellStyle name="Comma 2 2" xfId="322" xr:uid="{00000000-0005-0000-0000-000041010000}"/>
    <cellStyle name="Comma 3" xfId="323" xr:uid="{00000000-0005-0000-0000-000042010000}"/>
    <cellStyle name="Comma 3 2" xfId="324" xr:uid="{00000000-0005-0000-0000-000043010000}"/>
    <cellStyle name="Comma 4" xfId="325" xr:uid="{00000000-0005-0000-0000-000044010000}"/>
    <cellStyle name="Comma 4 2" xfId="326" xr:uid="{00000000-0005-0000-0000-000045010000}"/>
    <cellStyle name="Comma 4 2 2" xfId="1615" xr:uid="{61786A44-927D-4E55-AAD1-0498B9C7CEAA}"/>
    <cellStyle name="Comma 4 2 3" xfId="1616" xr:uid="{8256457D-D122-4027-AB03-FBCB7025BE00}"/>
    <cellStyle name="Comma 4 2 4" xfId="1614" xr:uid="{D3D6C644-D851-4BDA-BCB3-3094220A5A77}"/>
    <cellStyle name="Comma 4 3" xfId="327" xr:uid="{00000000-0005-0000-0000-000046010000}"/>
    <cellStyle name="Comma 4 4" xfId="878" xr:uid="{DC4D9C61-EE8E-4045-AAB5-02D56F6CFCEE}"/>
    <cellStyle name="Comma 4 4 2" xfId="879" xr:uid="{8AF197AD-96BF-417F-BB81-D510E6B5AE94}"/>
    <cellStyle name="Comma 4 4 2 2" xfId="1619" xr:uid="{14A7CD76-2C24-44A5-9E89-240DE1570C59}"/>
    <cellStyle name="Comma 4 4 2 3" xfId="1620" xr:uid="{252DCEEB-2D89-446E-ABDD-1F513158A614}"/>
    <cellStyle name="Comma 4 4 2 4" xfId="1618" xr:uid="{FCE49F1C-50F9-476B-BF03-6EEC179EE8DF}"/>
    <cellStyle name="Comma 4 4 3" xfId="1621" xr:uid="{367A503F-17FE-4F72-BE1A-396CDF50C2AB}"/>
    <cellStyle name="Comma 4 4 4" xfId="1622" xr:uid="{8AC38B2C-F0FD-4B82-B411-B8081690355B}"/>
    <cellStyle name="Comma 4 4 5" xfId="1617" xr:uid="{CEDE3EFD-18DD-46F3-B07D-6AE6EF52E21E}"/>
    <cellStyle name="Comma 4 5" xfId="880" xr:uid="{CE8DC023-1196-4FD9-8E00-1CBB61FAE226}"/>
    <cellStyle name="Comma 4 5 2" xfId="1624" xr:uid="{DDFFD20F-3A14-44F9-8268-0EF8F8B008F3}"/>
    <cellStyle name="Comma 4 5 3" xfId="1625" xr:uid="{3A9F056E-E804-4616-9E54-3BE96EC9D9B1}"/>
    <cellStyle name="Comma 4 5 4" xfId="1623" xr:uid="{FE1B3D42-EB1B-4978-A92E-BE4DD98A52E3}"/>
    <cellStyle name="Comma 4 6" xfId="1626" xr:uid="{B5EE1A7C-C1FF-41DA-82E9-A79FAB8ACFBA}"/>
    <cellStyle name="Comma 5" xfId="328" xr:uid="{00000000-0005-0000-0000-000047010000}"/>
    <cellStyle name="Comma 5 10" xfId="881" xr:uid="{7CB24629-8A68-4B50-8C03-5AFCFB4EF5DF}"/>
    <cellStyle name="Comma 5 10 2" xfId="1628" xr:uid="{C31C636D-DE96-4753-853D-A98351AD5F79}"/>
    <cellStyle name="Comma 5 10 2 2" xfId="3049" xr:uid="{05E1CFD9-9D47-4DB9-8C97-B4C9AA294003}"/>
    <cellStyle name="Comma 5 10 2 3" xfId="3721" xr:uid="{A3BD016A-8132-48EB-BB12-20A5291FBAFB}"/>
    <cellStyle name="Comma 5 10 3" xfId="1629" xr:uid="{53EB91C8-1A07-4D14-ACBD-8A7688F96C3A}"/>
    <cellStyle name="Comma 5 10 3 2" xfId="2702" xr:uid="{1F8EBCE5-E647-4C37-902B-FCCC685D5F6F}"/>
    <cellStyle name="Comma 5 10 3 3" xfId="3661" xr:uid="{BEA9B85B-03C0-4F6A-8AE6-2574CC520039}"/>
    <cellStyle name="Comma 5 10 4" xfId="1627" xr:uid="{C2929295-14A4-49F0-83F0-15FC779F67FD}"/>
    <cellStyle name="Comma 5 10 4 2" xfId="2309" xr:uid="{B516FC84-F611-4BCD-A92C-2D514F276802}"/>
    <cellStyle name="Comma 5 10 4 3" xfId="3615" xr:uid="{7D0D2654-F506-4FA3-AC40-8338ECEB98F9}"/>
    <cellStyle name="Comma 5 10 5" xfId="4006" xr:uid="{63465B7B-7BA5-49AB-9A48-C29463FF0F69}"/>
    <cellStyle name="Comma 5 11" xfId="882" xr:uid="{A7FC8A24-6ECB-4676-AC0D-3692ED2CF8AB}"/>
    <cellStyle name="Comma 5 11 2" xfId="1631" xr:uid="{6B096906-AFCA-4270-A104-0A5B6F4487A5}"/>
    <cellStyle name="Comma 5 11 2 2" xfId="3050" xr:uid="{3F1E4E32-FCA3-4FA2-B6A3-F5C5F670CFC6}"/>
    <cellStyle name="Comma 5 11 2 3" xfId="3705" xr:uid="{1FF6755E-BC14-40B3-8BEB-71C09A2A6879}"/>
    <cellStyle name="Comma 5 11 3" xfId="1632" xr:uid="{11FA265B-5921-4F05-BF25-2D6CAB65418E}"/>
    <cellStyle name="Comma 5 11 4" xfId="1630" xr:uid="{7425A33C-0F92-4B9A-891A-C882D1A15E44}"/>
    <cellStyle name="Comma 5 11 5" xfId="4265" xr:uid="{1A2A422B-85AD-4BD4-87A0-6DA85312B7A9}"/>
    <cellStyle name="Comma 5 12" xfId="883" xr:uid="{45424ED3-D80A-4957-8F71-D44556149CB1}"/>
    <cellStyle name="Comma 5 12 2" xfId="1634" xr:uid="{55F3C7AC-A4B4-42E8-AF0D-B2F08F392A87}"/>
    <cellStyle name="Comma 5 12 3" xfId="1635" xr:uid="{00DFB41C-CA84-4CF0-9017-EB19852B7343}"/>
    <cellStyle name="Comma 5 12 4" xfId="1633" xr:uid="{21AF8CB1-AFDA-4180-B21F-C3CD76A71A50}"/>
    <cellStyle name="Comma 5 13" xfId="1636" xr:uid="{0225BC80-A4E1-4252-AF0F-990220A222F8}"/>
    <cellStyle name="Comma 5 13 2" xfId="2467" xr:uid="{6A32C9EE-0490-4F0B-A55C-6C035C60369D}"/>
    <cellStyle name="Comma 5 13 3" xfId="3614" xr:uid="{F0A323FD-A40A-4815-93E7-FBB4B08DED45}"/>
    <cellStyle name="Comma 5 14" xfId="2194" xr:uid="{C2FB9AEE-6702-4FBB-AB24-00C0E6EFA09A}"/>
    <cellStyle name="Comma 5 15" xfId="3924" xr:uid="{F9DD308E-07DC-4817-B966-45BA1F8EA29E}"/>
    <cellStyle name="Comma 5 2" xfId="329" xr:uid="{00000000-0005-0000-0000-000048010000}"/>
    <cellStyle name="Comma 5 2 2" xfId="884" xr:uid="{19A903DE-C890-4779-BA39-282C2E87D821}"/>
    <cellStyle name="Comma 5 2 2 2" xfId="1638" xr:uid="{E9600DAB-5B62-4EEB-B0B6-DECC68CDFBDB}"/>
    <cellStyle name="Comma 5 2 2 3" xfId="1639" xr:uid="{348591A1-D3B0-4AE9-BF1F-D868A523BAF7}"/>
    <cellStyle name="Comma 5 2 2 4" xfId="1637" xr:uid="{FF7EA9B0-B17B-4F9B-9D9D-58B98A62D3AD}"/>
    <cellStyle name="Comma 5 3" xfId="330" xr:uid="{00000000-0005-0000-0000-000049010000}"/>
    <cellStyle name="Comma 5 3 2" xfId="885" xr:uid="{B45A7AAF-A70A-408B-8545-FC8E195AC27D}"/>
    <cellStyle name="Comma 5 3 2 2" xfId="886" xr:uid="{924EA8C5-5210-4C31-96C5-E6C90A4C396B}"/>
    <cellStyle name="Comma 5 3 2 2 2" xfId="1643" xr:uid="{AAF219DB-7F09-42A9-91F4-0046F592A2B6}"/>
    <cellStyle name="Comma 5 3 2 2 2 2" xfId="3053" xr:uid="{FE65B90B-90D2-4B7A-8A3F-3645211F635D}"/>
    <cellStyle name="Comma 5 3 2 2 2 3" xfId="2705" xr:uid="{5EFEC526-E9BD-4B90-91B1-79106D476186}"/>
    <cellStyle name="Comma 5 3 2 2 2 4" xfId="3668" xr:uid="{137A2B4D-61D9-477A-8B4E-FBF7F3CA912D}"/>
    <cellStyle name="Comma 5 3 2 2 2 5" xfId="4399" xr:uid="{A18E293F-644E-4D71-A802-6EFD9CA9002B}"/>
    <cellStyle name="Comma 5 3 2 2 3" xfId="1644" xr:uid="{022C2B80-4208-4304-AA08-FA5ED8A1063A}"/>
    <cellStyle name="Comma 5 3 2 2 3 2" xfId="3054" xr:uid="{D9082AF8-B0EF-4543-966A-2562BCA19F1D}"/>
    <cellStyle name="Comma 5 3 2 2 3 3" xfId="2121" xr:uid="{2B6B92F5-F16C-4862-A3F2-739045F81FCF}"/>
    <cellStyle name="Comma 5 3 2 2 3 4" xfId="4539" xr:uid="{6AFBE345-818C-4C09-8ACC-88C37A3302E1}"/>
    <cellStyle name="Comma 5 3 2 2 4" xfId="1642" xr:uid="{E0351E36-3FED-45AC-BC99-51349E44370E}"/>
    <cellStyle name="Comma 5 3 2 2 4 2" xfId="3052" xr:uid="{75B64357-1E0E-4FEF-91A4-55F694551796}"/>
    <cellStyle name="Comma 5 3 2 2 4 3" xfId="3690" xr:uid="{E4B2F29D-4BC3-4582-9EBF-4C553B213412}"/>
    <cellStyle name="Comma 5 3 2 2 5" xfId="4385" xr:uid="{345A0AE2-61CF-43E4-B904-E33A9F58584D}"/>
    <cellStyle name="Comma 5 3 2 3" xfId="1645" xr:uid="{FE157854-3C5F-40F4-9110-928C81ACF304}"/>
    <cellStyle name="Comma 5 3 2 3 2" xfId="3055" xr:uid="{162698E6-90DD-4786-8F02-82064B3CBE9B}"/>
    <cellStyle name="Comma 5 3 2 3 3" xfId="2704" xr:uid="{3A3ADD6E-08FC-4ADA-8C38-916D745DC338}"/>
    <cellStyle name="Comma 5 3 2 3 4" xfId="3649" xr:uid="{1AADE12A-EB17-4204-BFF2-C0ACB292BC51}"/>
    <cellStyle name="Comma 5 3 2 3 5" xfId="4398" xr:uid="{4D4E6699-237F-4434-84D6-161E0E076713}"/>
    <cellStyle name="Comma 5 3 2 4" xfId="1646" xr:uid="{449BFB46-8E6A-434A-B29C-89656EBF41DC}"/>
    <cellStyle name="Comma 5 3 2 4 2" xfId="3056" xr:uid="{F5A45F36-E821-45C2-B188-A71F3A7A3E3A}"/>
    <cellStyle name="Comma 5 3 2 4 3" xfId="2193" xr:uid="{2205C7A0-97B6-4029-8D1A-16115D94A591}"/>
    <cellStyle name="Comma 5 3 2 4 4" xfId="4540" xr:uid="{E8A74ECF-274C-4BC9-BDF8-23D71AA47837}"/>
    <cellStyle name="Comma 5 3 2 5" xfId="1641" xr:uid="{C83C0F29-7409-430E-B582-E7FD31C6147A}"/>
    <cellStyle name="Comma 5 3 2 5 2" xfId="3051" xr:uid="{306D5E38-F169-4616-A422-7D6404A82CB6}"/>
    <cellStyle name="Comma 5 3 2 5 3" xfId="3667" xr:uid="{FD96F53E-BA8C-4420-BA15-460B5F18141A}"/>
    <cellStyle name="Comma 5 3 2 6" xfId="2584" xr:uid="{7F6170D4-43E6-46B4-91B4-E2B352788294}"/>
    <cellStyle name="Comma 5 3 2 7" xfId="2278" xr:uid="{D0610E27-88D2-4C93-AA3F-949DEB364A05}"/>
    <cellStyle name="Comma 5 3 2 8" xfId="3940" xr:uid="{2C0181F0-2654-4003-8A06-7D8EC8F80B74}"/>
    <cellStyle name="Comma 5 3 3" xfId="887" xr:uid="{76FCF7FD-B47C-4321-8275-8DFEA3E7EEA6}"/>
    <cellStyle name="Comma 5 3 3 2" xfId="1648" xr:uid="{F1C99CAB-9394-4BF0-8C66-F2F640B16136}"/>
    <cellStyle name="Comma 5 3 3 2 2" xfId="3058" xr:uid="{C124AB8F-8992-4B9B-A2C2-23353BBFA0B0}"/>
    <cellStyle name="Comma 5 3 3 2 3" xfId="2706" xr:uid="{86FC924B-823B-4ADE-B428-CC61E326C95D}"/>
    <cellStyle name="Comma 5 3 3 2 4" xfId="3619" xr:uid="{FC69CA42-1A23-41D6-995E-961EFB52DFA9}"/>
    <cellStyle name="Comma 5 3 3 2 5" xfId="4400" xr:uid="{8F38E69A-ABF1-4EDF-BA43-90430C42C4DA}"/>
    <cellStyle name="Comma 5 3 3 3" xfId="1649" xr:uid="{69363729-E6B0-4F34-98DB-4A6FAF330468}"/>
    <cellStyle name="Comma 5 3 3 3 2" xfId="3059" xr:uid="{7E674764-21E5-4D55-B3CB-7052C888B2E1}"/>
    <cellStyle name="Comma 5 3 3 3 3" xfId="2099" xr:uid="{40711175-67B5-4E59-8ED2-0C3AB8BE39AD}"/>
    <cellStyle name="Comma 5 3 3 3 4" xfId="4541" xr:uid="{7F3CB521-F615-4A65-AD28-6BC19C04E4DC}"/>
    <cellStyle name="Comma 5 3 3 4" xfId="1647" xr:uid="{697097DC-6870-4681-8743-D596652D9C45}"/>
    <cellStyle name="Comma 5 3 3 4 2" xfId="3057" xr:uid="{C3AFBB0F-654E-4485-AADE-D995B3968C26}"/>
    <cellStyle name="Comma 5 3 3 4 3" xfId="3742" xr:uid="{AB44FC63-0ED9-4A51-B250-C874D681FCA2}"/>
    <cellStyle name="Comma 5 3 3 5" xfId="2627" xr:uid="{5CEA0BDF-59EB-465A-BD07-C9C85E4F4AF2}"/>
    <cellStyle name="Comma 5 3 3 6" xfId="2311" xr:uid="{F794838D-4DD8-42DD-9357-9ED95C984ED6}"/>
    <cellStyle name="Comma 5 3 3 7" xfId="3959" xr:uid="{13AA3B68-A1A9-407D-96BE-9F2CB0843D30}"/>
    <cellStyle name="Comma 5 3 4" xfId="888" xr:uid="{F0B73A1A-685E-4156-A52E-338489371473}"/>
    <cellStyle name="Comma 5 3 4 2" xfId="1651" xr:uid="{544B7858-982E-428F-B30B-A06E5F377990}"/>
    <cellStyle name="Comma 5 3 4 2 2" xfId="3060" xr:uid="{AD7C6487-4082-4D68-ADF8-A2FD1A520E08}"/>
    <cellStyle name="Comma 5 3 4 2 3" xfId="3634" xr:uid="{3E43ABD1-BBCE-49F2-A7C0-666289DF47A8}"/>
    <cellStyle name="Comma 5 3 4 3" xfId="1652" xr:uid="{6808CE47-FA84-4769-8B39-54A1F7F01DD2}"/>
    <cellStyle name="Comma 5 3 4 3 2" xfId="2703" xr:uid="{A796292A-D829-400A-A8F8-366BD4065D9D}"/>
    <cellStyle name="Comma 5 3 4 3 3" xfId="2902" xr:uid="{F3E8A0D5-EA15-4EAF-BC1A-B102B70E00D1}"/>
    <cellStyle name="Comma 5 3 4 4" xfId="1650" xr:uid="{924915FD-15B5-4C86-8965-A603BA8AD16D}"/>
    <cellStyle name="Comma 5 3 4 4 2" xfId="4798" xr:uid="{999932D3-AB1B-444C-A9E8-3837BB6C1FD2}"/>
    <cellStyle name="Comma 5 3 4 5" xfId="4267" xr:uid="{5A7FFCE1-D66F-4DDF-BCF6-E410121AD1E7}"/>
    <cellStyle name="Comma 5 3 5" xfId="1653" xr:uid="{208DD985-CFCF-418A-AED7-C37247232AC5}"/>
    <cellStyle name="Comma 5 3 5 2" xfId="3061" xr:uid="{2D1BDBCD-8645-4BF5-BC81-6358FDB30916}"/>
    <cellStyle name="Comma 5 3 5 3" xfId="3640" xr:uid="{8915D09F-2B91-48C8-8E81-451FA6A2720B}"/>
    <cellStyle name="Comma 5 3 5 4" xfId="4542" xr:uid="{913C93FB-58C3-4A0A-9A62-FFB735863A1B}"/>
    <cellStyle name="Comma 5 3 6" xfId="1654" xr:uid="{2082C6BA-9B36-4768-BA98-FB1D4844977D}"/>
    <cellStyle name="Comma 5 3 6 2" xfId="2906" xr:uid="{A78B665E-0320-4130-8039-D5E7FC0D2D24}"/>
    <cellStyle name="Comma 5 3 6 3" xfId="2101" xr:uid="{F4C36EB2-BA4D-4FD5-BE8D-772E821E8849}"/>
    <cellStyle name="Comma 5 3 7" xfId="1640" xr:uid="{5377B350-C7ED-403F-B848-2D7A3CECB581}"/>
    <cellStyle name="Comma 5 3 7 2" xfId="2524" xr:uid="{FB589AA9-17F6-42E7-A73B-5866DC3855F0}"/>
    <cellStyle name="Comma 5 3 7 3" xfId="3648" xr:uid="{D59B4723-0F7A-4E2C-8E4A-3B103E68A04B}"/>
    <cellStyle name="Comma 5 3 8" xfId="2218" xr:uid="{75CD4004-34C9-4A3A-B15D-20716DE701C5}"/>
    <cellStyle name="Comma 5 3 9" xfId="4007" xr:uid="{0D5740F2-F925-4BF8-8E82-9569EC469487}"/>
    <cellStyle name="Comma 5 4" xfId="331" xr:uid="{00000000-0005-0000-0000-00004A010000}"/>
    <cellStyle name="Comma 5 4 2" xfId="889" xr:uid="{6BCDE2C2-329A-4068-989A-EBB908440594}"/>
    <cellStyle name="Comma 5 4 2 2" xfId="890" xr:uid="{B5E432D2-7DEC-4F4B-BDDB-668328CB5757}"/>
    <cellStyle name="Comma 5 4 2 2 2" xfId="1658" xr:uid="{7B04E69F-616B-4C93-A507-3D9BC3A5AF89}"/>
    <cellStyle name="Comma 5 4 2 2 2 2" xfId="3063" xr:uid="{1474649F-8356-4302-A2C4-04B731F0D0E2}"/>
    <cellStyle name="Comma 5 4 2 2 2 3" xfId="2087" xr:uid="{57D89F00-690B-4B62-9402-C5C8844EB6E9}"/>
    <cellStyle name="Comma 5 4 2 2 3" xfId="1659" xr:uid="{F28E9ED6-53F3-48C9-8618-C9BB26644863}"/>
    <cellStyle name="Comma 5 4 2 2 3 2" xfId="4780" xr:uid="{76CBA9FD-B708-4A18-9744-33A5D443902C}"/>
    <cellStyle name="Comma 5 4 2 2 4" xfId="1657" xr:uid="{DF09A7ED-C189-4D26-9BAB-43A2FADDADCF}"/>
    <cellStyle name="Comma 5 4 2 2 5" xfId="4402" xr:uid="{9F61A03D-70AD-46F7-8100-B421FEC879C8}"/>
    <cellStyle name="Comma 5 4 2 3" xfId="1660" xr:uid="{8D98C55F-9E36-4F97-AEE2-7616A7C194DF}"/>
    <cellStyle name="Comma 5 4 2 3 2" xfId="3064" xr:uid="{EC78BF87-5F27-4804-A9EC-6C02F5B9AE05}"/>
    <cellStyle name="Comma 5 4 2 3 3" xfId="3590" xr:uid="{F64EE80F-7860-467E-8D0E-E448CCA1E727}"/>
    <cellStyle name="Comma 5 4 2 3 4" xfId="4543" xr:uid="{8DA001C8-2042-47F2-97D2-A2EA91B05840}"/>
    <cellStyle name="Comma 5 4 2 4" xfId="1661" xr:uid="{3D3C077E-CA98-4675-965A-772CE23AA69A}"/>
    <cellStyle name="Comma 5 4 2 4 2" xfId="3062" xr:uid="{36F95D76-CC5B-47FE-952E-7D98DF832A15}"/>
    <cellStyle name="Comma 5 4 2 4 3" xfId="2129" xr:uid="{DD6A83D8-653F-4702-8730-A86752C34506}"/>
    <cellStyle name="Comma 5 4 2 5" xfId="1656" xr:uid="{6D971DA8-D4B5-441C-8B59-F3DEC192C997}"/>
    <cellStyle name="Comma 5 4 2 5 2" xfId="2558" xr:uid="{65220B79-9CEC-4ACC-8EF4-F6498302545A}"/>
    <cellStyle name="Comma 5 4 2 5 3" xfId="2130" xr:uid="{4E29E90F-E5FC-4A60-B1C9-D1A33971C47F}"/>
    <cellStyle name="Comma 5 4 2 6" xfId="2312" xr:uid="{7EA1DDBB-DB03-4E22-9745-6A988B264AE9}"/>
    <cellStyle name="Comma 5 4 2 7" xfId="3960" xr:uid="{D1041655-4953-4950-A913-D8044CF959DB}"/>
    <cellStyle name="Comma 5 4 3" xfId="891" xr:uid="{208EC889-6288-4767-95D5-828CD27942E5}"/>
    <cellStyle name="Comma 5 4 3 2" xfId="1663" xr:uid="{FFC1B0DA-4C41-4257-BDD8-5ABAFF12F15E}"/>
    <cellStyle name="Comma 5 4 3 2 2" xfId="3066" xr:uid="{60F6BB0E-7106-4EAA-BD54-D02E4BC97DC9}"/>
    <cellStyle name="Comma 5 4 3 2 3" xfId="2707" xr:uid="{C60A4C74-3858-4486-9F1F-4212D502689F}"/>
    <cellStyle name="Comma 5 4 3 2 4" xfId="3671" xr:uid="{0B83E9A6-0CA9-41C2-9CED-8273DD8D9C34}"/>
    <cellStyle name="Comma 5 4 3 2 5" xfId="4403" xr:uid="{47FB8A78-C544-41E1-8FFC-9A6D3A91CC43}"/>
    <cellStyle name="Comma 5 4 3 3" xfId="1664" xr:uid="{0277EC3D-8636-4C76-9459-B413F030D4A2}"/>
    <cellStyle name="Comma 5 4 3 3 2" xfId="3067" xr:uid="{612B7F7B-3D67-48E8-A328-3F8D937884AB}"/>
    <cellStyle name="Comma 5 4 3 3 3" xfId="2088" xr:uid="{9436A628-2335-4D14-8F37-79825985F19B}"/>
    <cellStyle name="Comma 5 4 3 3 4" xfId="4544" xr:uid="{00916354-8830-430E-9218-1683E52FCAA3}"/>
    <cellStyle name="Comma 5 4 3 4" xfId="1662" xr:uid="{3F0E68B8-FF0E-4010-B885-FF9ABB8B91DE}"/>
    <cellStyle name="Comma 5 4 3 4 2" xfId="3065" xr:uid="{35B60EB4-BAE4-494D-A2C9-3BAC5D020050}"/>
    <cellStyle name="Comma 5 4 3 4 3" xfId="3682" xr:uid="{1AD824F5-1929-485F-B244-671AB96F6178}"/>
    <cellStyle name="Comma 5 4 3 5" xfId="2661" xr:uid="{F13C0C23-5DB3-47A9-8625-F432E5095F01}"/>
    <cellStyle name="Comma 5 4 3 6" xfId="4268" xr:uid="{D5D564B8-5B18-4D5E-9936-B23B9955D21A}"/>
    <cellStyle name="Comma 5 4 4" xfId="892" xr:uid="{0AAAAE16-82AF-431B-9D7B-F916F597FF40}"/>
    <cellStyle name="Comma 5 4 4 2" xfId="1666" xr:uid="{47DB2EFD-17BB-4CC0-B587-8BA4335AE9C1}"/>
    <cellStyle name="Comma 5 4 4 2 2" xfId="3068" xr:uid="{5BF862C8-161C-4763-8F83-F8D1BF410310}"/>
    <cellStyle name="Comma 5 4 4 2 3" xfId="2105" xr:uid="{210A65E8-14EF-4491-862C-12B65C5A0BAE}"/>
    <cellStyle name="Comma 5 4 4 3" xfId="1667" xr:uid="{81C1E8D5-2C7F-4BE9-B0D6-30248D43634C}"/>
    <cellStyle name="Comma 5 4 4 3 2" xfId="4791" xr:uid="{7E3AE760-9EF0-4B8E-8906-F7691E25A680}"/>
    <cellStyle name="Comma 5 4 4 4" xfId="1665" xr:uid="{806A6D2B-71D8-4170-A7B9-879A80F7293F}"/>
    <cellStyle name="Comma 5 4 4 5" xfId="4401" xr:uid="{7E76E5FA-B2F6-483B-80D9-34B69B418492}"/>
    <cellStyle name="Comma 5 4 5" xfId="1668" xr:uid="{EFF1E736-7B86-46A2-AB78-8DEDFE0B420C}"/>
    <cellStyle name="Comma 5 4 5 2" xfId="3069" xr:uid="{58F4BEDD-4958-4C4A-8693-273DC6FB59CC}"/>
    <cellStyle name="Comma 5 4 5 3" xfId="2120" xr:uid="{CA9CEDD0-4B8B-4F38-931F-1FFECB1DF9AC}"/>
    <cellStyle name="Comma 5 4 5 4" xfId="4545" xr:uid="{649EB036-1FC6-4A00-AD7C-6CC713F2393D}"/>
    <cellStyle name="Comma 5 4 6" xfId="1669" xr:uid="{7E02C8EB-B37B-42B9-B651-0BB5594312B5}"/>
    <cellStyle name="Comma 5 4 6 2" xfId="2907" xr:uid="{9C0671CC-9A52-4F1F-8A0E-7902FCFCC646}"/>
    <cellStyle name="Comma 5 4 6 3" xfId="2899" xr:uid="{ED0C222F-6242-4872-8BA9-4E54CC9B1C77}"/>
    <cellStyle name="Comma 5 4 7" xfId="1655" xr:uid="{E84CA73B-B814-410C-8F39-F4B76800DB94}"/>
    <cellStyle name="Comma 5 4 7 2" xfId="2498" xr:uid="{FC9AF836-D4AA-4EC4-AC0F-997AE055DD6F}"/>
    <cellStyle name="Comma 5 4 7 3" xfId="3609" xr:uid="{330FADB8-BC61-4FA7-91FD-04DB1A1826AD}"/>
    <cellStyle name="Comma 5 4 8" xfId="2252" xr:uid="{60BCE976-8B05-4458-A785-644D38FDD961}"/>
    <cellStyle name="Comma 5 4 9" xfId="4008" xr:uid="{5BA58B9E-96C8-414E-B1AE-7D72A0590AD2}"/>
    <cellStyle name="Comma 5 5" xfId="332" xr:uid="{00000000-0005-0000-0000-00004B010000}"/>
    <cellStyle name="Comma 5 5 2" xfId="893" xr:uid="{848D92A0-A4A5-41A2-8C50-70F225598D72}"/>
    <cellStyle name="Comma 5 5 2 2" xfId="894" xr:uid="{EFD2C8AC-2E51-4301-8754-9C54B967D36D}"/>
    <cellStyle name="Comma 5 5 2 2 2" xfId="1673" xr:uid="{646EAAB0-51DF-4376-9519-0E0EA0E89D66}"/>
    <cellStyle name="Comma 5 5 2 2 2 2" xfId="3071" xr:uid="{5EA03ED0-B4D7-4B0E-9CAE-0DE94BA04ED6}"/>
    <cellStyle name="Comma 5 5 2 2 2 3" xfId="3585" xr:uid="{C4B39725-A8B4-4662-953E-CE83FBBE792D}"/>
    <cellStyle name="Comma 5 5 2 2 3" xfId="1674" xr:uid="{4DF1EC5C-53A9-445A-A332-4A6296885E8A}"/>
    <cellStyle name="Comma 5 5 2 2 3 2" xfId="4809" xr:uid="{E1032B78-6269-46E9-BD4B-F5BE9F57FFEC}"/>
    <cellStyle name="Comma 5 5 2 2 4" xfId="1672" xr:uid="{B3D1ACAC-F32C-48E1-A6A2-0932483B57E6}"/>
    <cellStyle name="Comma 5 5 2 2 5" xfId="4404" xr:uid="{AE9D1CEE-3C2B-4535-97DB-CD04043BD2D3}"/>
    <cellStyle name="Comma 5 5 2 3" xfId="1675" xr:uid="{3F6E46B3-18BA-4921-A1AB-91BA5038B5E6}"/>
    <cellStyle name="Comma 5 5 2 3 2" xfId="3072" xr:uid="{8C1B1DB0-488C-42E3-858A-234455243A75}"/>
    <cellStyle name="Comma 5 5 2 3 3" xfId="3607" xr:uid="{BAE5F462-FCB3-4D4A-B789-F30AE31A40A4}"/>
    <cellStyle name="Comma 5 5 2 3 4" xfId="4546" xr:uid="{6DAE381C-BA6E-494D-9CD2-47D02E7A2A75}"/>
    <cellStyle name="Comma 5 5 2 4" xfId="1676" xr:uid="{C6C9E6C1-239B-497F-9976-08222BF8E533}"/>
    <cellStyle name="Comma 5 5 2 4 2" xfId="3070" xr:uid="{E161000A-8707-4EA1-B71F-1C34DA285CD1}"/>
    <cellStyle name="Comma 5 5 2 4 3" xfId="3677" xr:uid="{68C5AD17-EB51-4B0C-976B-AC8371FCC982}"/>
    <cellStyle name="Comma 5 5 2 5" xfId="1671" xr:uid="{C178A52C-1EA0-467A-8754-43F348658713}"/>
    <cellStyle name="Comma 5 5 2 5 2" xfId="2644" xr:uid="{5142A0DF-5F73-4051-A0F5-1FF2613C5E27}"/>
    <cellStyle name="Comma 5 5 2 5 3" xfId="3588" xr:uid="{6B9DB4CE-62CB-4837-B60D-7B6F8D813BC0}"/>
    <cellStyle name="Comma 5 5 2 6" xfId="2313" xr:uid="{63277D39-B52D-4382-A1C7-E57DEA52796D}"/>
    <cellStyle name="Comma 5 5 2 7" xfId="3961" xr:uid="{99122CBA-DBDD-4EA1-B7DA-087B35A37E58}"/>
    <cellStyle name="Comma 5 5 3" xfId="895" xr:uid="{119886BA-DFA2-41CD-BDA9-6699571CBD32}"/>
    <cellStyle name="Comma 5 5 3 2" xfId="1678" xr:uid="{0CB694B8-32F1-40D1-8FE6-D9B3C1C39F8A}"/>
    <cellStyle name="Comma 5 5 3 2 2" xfId="3073" xr:uid="{31101AF1-1929-4485-B981-92FF48949ED4}"/>
    <cellStyle name="Comma 5 5 3 2 3" xfId="2122" xr:uid="{B1B51860-08C7-4989-A7D5-52324E6830FE}"/>
    <cellStyle name="Comma 5 5 3 3" xfId="1679" xr:uid="{9E77FA9F-2136-48FE-995D-527139640333}"/>
    <cellStyle name="Comma 5 5 3 3 2" xfId="2708" xr:uid="{9D6837CA-C1AB-4CFC-BCE6-DE06A7E81759}"/>
    <cellStyle name="Comma 5 5 3 3 3" xfId="3670" xr:uid="{5A8D7177-CE25-4CE3-B349-9CBABD8A4BA0}"/>
    <cellStyle name="Comma 5 5 3 4" xfId="1677" xr:uid="{E8AFE105-B970-45B5-9506-7C296C9940D0}"/>
    <cellStyle name="Comma 5 5 3 4 2" xfId="4825" xr:uid="{E47405B1-536A-4296-A0FE-0BF5F8B4672A}"/>
    <cellStyle name="Comma 5 5 3 5" xfId="4269" xr:uid="{2842657A-DBCB-4019-B25D-C53FA66CB05F}"/>
    <cellStyle name="Comma 5 5 4" xfId="896" xr:uid="{D81246B2-7458-45BB-8E88-C93F4AEA3A32}"/>
    <cellStyle name="Comma 5 5 4 2" xfId="1681" xr:uid="{43AED5F5-FBFF-46DE-83E0-FBA2DA236B19}"/>
    <cellStyle name="Comma 5 5 4 3" xfId="1682" xr:uid="{844163BE-5291-40FD-B91F-ABDAFFDAAF84}"/>
    <cellStyle name="Comma 5 5 4 4" xfId="1680" xr:uid="{5C6E3AD0-DC56-4C92-AC55-97FFFA1E50F7}"/>
    <cellStyle name="Comma 5 5 4 5" xfId="4547" xr:uid="{0D81B64E-FB9C-4E04-A33C-10917A231252}"/>
    <cellStyle name="Comma 5 5 5" xfId="1683" xr:uid="{9A8E3E43-2307-4D91-984B-EB8594C22838}"/>
    <cellStyle name="Comma 5 5 5 2" xfId="2908" xr:uid="{D9E858D9-2FB6-4C04-8C40-967A205C18E1}"/>
    <cellStyle name="Comma 5 5 5 3" xfId="3651" xr:uid="{3B13C49B-9B4D-4F55-A275-1390825B1F59}"/>
    <cellStyle name="Comma 5 5 6" xfId="1684" xr:uid="{6B9134F1-E7BE-4258-9480-9656F6963123}"/>
    <cellStyle name="Comma 5 5 6 2" xfId="2481" xr:uid="{95E4D4B5-C86D-4AD7-84B1-53C5B0E9CF04}"/>
    <cellStyle name="Comma 5 5 6 3" xfId="3732" xr:uid="{14DA25A2-85A1-4A03-8CA7-A9BCFD2A23F9}"/>
    <cellStyle name="Comma 5 5 7" xfId="1670" xr:uid="{C7235C85-A571-42BB-ABD4-732561B8A7E4}"/>
    <cellStyle name="Comma 5 5 7 2" xfId="2235" xr:uid="{601995E3-8A2D-4DFD-8310-1E0616DEF175}"/>
    <cellStyle name="Comma 5 5 7 3" xfId="2113" xr:uid="{24D2EF5C-5EFC-47F6-A98F-EEE2CFA25A31}"/>
    <cellStyle name="Comma 5 5 8" xfId="4009" xr:uid="{18AFDD1A-CF17-4CE8-8AC9-8D6B8B357337}"/>
    <cellStyle name="Comma 5 6" xfId="333" xr:uid="{00000000-0005-0000-0000-00004C010000}"/>
    <cellStyle name="Comma 5 6 2" xfId="897" xr:uid="{0159507B-D685-45EA-BD14-9863FA765482}"/>
    <cellStyle name="Comma 5 6 2 2" xfId="898" xr:uid="{A495E7DB-B65E-4432-98E3-8BFE57E6549D}"/>
    <cellStyle name="Comma 5 6 2 2 2" xfId="1688" xr:uid="{42868F50-449F-49A7-907B-B98053AFC5D4}"/>
    <cellStyle name="Comma 5 6 2 2 2 2" xfId="3075" xr:uid="{60E1362E-DB04-46A8-B035-CBF335447813}"/>
    <cellStyle name="Comma 5 6 2 2 2 3" xfId="3669" xr:uid="{CF371521-B6AD-4334-B6A9-FEBF071A56B5}"/>
    <cellStyle name="Comma 5 6 2 2 3" xfId="1689" xr:uid="{0AA464C3-7490-4E7D-B488-E9AFA751CC0F}"/>
    <cellStyle name="Comma 5 6 2 2 3 2" xfId="3921" xr:uid="{BCCE3A4A-9959-47AA-8AA3-AFC655B55D3C}"/>
    <cellStyle name="Comma 5 6 2 2 4" xfId="1687" xr:uid="{A3B1C129-39DD-48A5-A389-1811053192E4}"/>
    <cellStyle name="Comma 5 6 2 2 5" xfId="4405" xr:uid="{94648A87-8077-4DF7-8EDE-E85805D37989}"/>
    <cellStyle name="Comma 5 6 2 3" xfId="1690" xr:uid="{56F92A38-85D6-43B0-B481-7A41D75B32BA}"/>
    <cellStyle name="Comma 5 6 2 3 2" xfId="3076" xr:uid="{17EBD551-F87F-4649-9406-CE5F26F32331}"/>
    <cellStyle name="Comma 5 6 2 3 3" xfId="3612" xr:uid="{64490E9B-DA96-4E7C-BD6E-7411BCCF63E2}"/>
    <cellStyle name="Comma 5 6 2 3 4" xfId="4548" xr:uid="{0F1F8AA1-654F-4B07-A110-9AA2CEEF43B2}"/>
    <cellStyle name="Comma 5 6 2 4" xfId="1691" xr:uid="{AA1F2C93-C193-4FCF-AFF2-BC36D012694E}"/>
    <cellStyle name="Comma 5 6 2 4 2" xfId="3074" xr:uid="{C3D8BDCB-944B-44E2-9AE2-01AD910E4F47}"/>
    <cellStyle name="Comma 5 6 2 4 3" xfId="3727" xr:uid="{82FFCC4F-308E-4C69-A1A4-7E851EA7F746}"/>
    <cellStyle name="Comma 5 6 2 5" xfId="1686" xr:uid="{DC98F44E-94B9-4F94-8606-78C27726680D}"/>
    <cellStyle name="Comma 5 6 2 5 2" xfId="2692" xr:uid="{9AEFBFC2-C1E8-41CB-AFC8-1DD0A4301598}"/>
    <cellStyle name="Comma 5 6 2 5 3" xfId="3608" xr:uid="{A76942C1-54AE-47B5-B838-BAC5DF0978B5}"/>
    <cellStyle name="Comma 5 6 2 6" xfId="2314" xr:uid="{64FFCB64-C71E-428E-A84C-A1A8A506EBFA}"/>
    <cellStyle name="Comma 5 6 2 7" xfId="3964" xr:uid="{5ADD0313-3BA7-44C6-BC20-DC8F6D81ED6E}"/>
    <cellStyle name="Comma 5 6 3" xfId="899" xr:uid="{ECD96215-FB64-423F-AC94-EDA281B9E269}"/>
    <cellStyle name="Comma 5 6 3 2" xfId="1693" xr:uid="{0410D36F-0FB9-47DF-B1A7-BC02442769DA}"/>
    <cellStyle name="Comma 5 6 3 2 2" xfId="3077" xr:uid="{10765B32-5C41-4620-99AB-A50C0761D3AF}"/>
    <cellStyle name="Comma 5 6 3 2 3" xfId="3576" xr:uid="{5A045D25-33F4-4C47-B8D3-8C837826CDCC}"/>
    <cellStyle name="Comma 5 6 3 3" xfId="1694" xr:uid="{4306074D-B688-46F7-B0C3-0C3DD50748F6}"/>
    <cellStyle name="Comma 5 6 3 3 2" xfId="2709" xr:uid="{B82B3643-96AA-4F93-8CF8-F0A010F8EACE}"/>
    <cellStyle name="Comma 5 6 3 3 3" xfId="3578" xr:uid="{6C229279-CDBA-4FBC-99A9-36EFCC990848}"/>
    <cellStyle name="Comma 5 6 3 4" xfId="1692" xr:uid="{16D03D79-7D8D-43FA-9B79-012FB56FB81E}"/>
    <cellStyle name="Comma 5 6 3 4 2" xfId="4803" xr:uid="{DCE927FD-AF71-43DE-852D-A1A15F3B5BD1}"/>
    <cellStyle name="Comma 5 6 3 5" xfId="4270" xr:uid="{067A9067-D535-4AA9-B423-C05833FB03E9}"/>
    <cellStyle name="Comma 5 6 4" xfId="900" xr:uid="{14798DE8-1944-4DBD-A0E9-544E894D6CCD}"/>
    <cellStyle name="Comma 5 6 4 2" xfId="1696" xr:uid="{38C5E05F-51C3-4B6F-963D-9EE476FA1760}"/>
    <cellStyle name="Comma 5 6 4 3" xfId="1697" xr:uid="{B02E96D5-6195-440F-8A5C-9770122F8E75}"/>
    <cellStyle name="Comma 5 6 4 4" xfId="1695" xr:uid="{3A6F462F-AD4C-4B6E-979B-C77B31A54AE1}"/>
    <cellStyle name="Comma 5 6 4 5" xfId="4549" xr:uid="{A9914D6E-9F8F-4BD1-BC06-C9847E5F2A8D}"/>
    <cellStyle name="Comma 5 6 5" xfId="1698" xr:uid="{BCF0CF7B-99BD-4A90-BC5D-A6CC625C77AC}"/>
    <cellStyle name="Comma 5 6 5 2" xfId="2909" xr:uid="{111632FA-3C5E-4EBB-B4D0-F1AC54568DD9}"/>
    <cellStyle name="Comma 5 6 5 3" xfId="3579" xr:uid="{187CC0AF-F092-4504-A4ED-0AAE7D172756}"/>
    <cellStyle name="Comma 5 6 6" xfId="1699" xr:uid="{33693456-C367-48D4-B588-41AD5E66FC29}"/>
    <cellStyle name="Comma 5 6 6 2" xfId="2541" xr:uid="{DC1E223A-FCD6-4C08-B1FF-9204B51DC87F}"/>
    <cellStyle name="Comma 5 6 6 3" xfId="3581" xr:uid="{26C5A586-C9BD-4104-B2D5-0802C70530E3}"/>
    <cellStyle name="Comma 5 6 7" xfId="1685" xr:uid="{07D037B8-6958-4626-997B-9025692569A0}"/>
    <cellStyle name="Comma 5 6 7 2" xfId="2297" xr:uid="{2648CF97-43DE-4E20-8315-DD1550826FAF}"/>
    <cellStyle name="Comma 5 6 7 3" xfId="3720" xr:uid="{32D17718-4209-4983-B598-84723997D6F5}"/>
    <cellStyle name="Comma 5 6 8" xfId="4010" xr:uid="{653D0596-5D9A-4138-B593-996D2C500672}"/>
    <cellStyle name="Comma 5 7" xfId="334" xr:uid="{00000000-0005-0000-0000-00004D010000}"/>
    <cellStyle name="Comma 5 7 2" xfId="901" xr:uid="{C7167414-6D4C-4E10-B8DB-85043AD9311B}"/>
    <cellStyle name="Comma 5 7 2 2" xfId="902" xr:uid="{C54904CD-66C5-4183-BA58-0CEC2B01AA66}"/>
    <cellStyle name="Comma 5 7 2 2 2" xfId="1703" xr:uid="{AF502BBB-47D5-4F3C-8223-021BF362BD41}"/>
    <cellStyle name="Comma 5 7 2 2 3" xfId="1704" xr:uid="{3CB4CB90-0019-4508-8B78-4878768DF12E}"/>
    <cellStyle name="Comma 5 7 2 2 4" xfId="1702" xr:uid="{826F6608-3C4B-4B26-A9D7-943D107AE593}"/>
    <cellStyle name="Comma 5 7 2 3" xfId="1705" xr:uid="{F377A59B-ABEF-433B-B572-E51FD004F212}"/>
    <cellStyle name="Comma 5 7 2 3 2" xfId="2710" xr:uid="{77A00292-C36F-4E42-8DC0-A5288E1AC14B}"/>
    <cellStyle name="Comma 5 7 2 3 3" xfId="3580" xr:uid="{AF8A75FC-CBAD-4985-B4E5-7646527D88CD}"/>
    <cellStyle name="Comma 5 7 2 4" xfId="1706" xr:uid="{C8059F24-E8A5-4BAF-8245-58D7B01FD368}"/>
    <cellStyle name="Comma 5 7 2 4 2" xfId="4829" xr:uid="{EAF987D1-B808-484B-AB55-21A406C950FD}"/>
    <cellStyle name="Comma 5 7 2 5" xfId="1701" xr:uid="{7B543432-9289-4A25-A5C3-0AC049733CBB}"/>
    <cellStyle name="Comma 5 7 2 6" xfId="4271" xr:uid="{EA461C3E-CC90-4ED0-9F58-AAE3D9DB2D69}"/>
    <cellStyle name="Comma 5 7 3" xfId="903" xr:uid="{E211A599-9CE3-4724-BC5F-603564BADE85}"/>
    <cellStyle name="Comma 5 7 3 2" xfId="1708" xr:uid="{D4F11AE6-B009-4EFE-B87C-F440AC286B6B}"/>
    <cellStyle name="Comma 5 7 3 3" xfId="1709" xr:uid="{01339611-3722-484A-A5A8-D2959259FBDF}"/>
    <cellStyle name="Comma 5 7 3 4" xfId="1707" xr:uid="{CACDB08C-8C8A-4E01-A1FD-14D3DBF65D81}"/>
    <cellStyle name="Comma 5 7 3 5" xfId="4550" xr:uid="{D342F90A-5B9A-4BE3-A868-97EF4967E610}"/>
    <cellStyle name="Comma 5 7 4" xfId="904" xr:uid="{5BFE47D2-8B83-4925-8147-4FAB7A479791}"/>
    <cellStyle name="Comma 5 7 4 2" xfId="1711" xr:uid="{5B46D79D-CAB3-47EE-9CEE-9CED1F19BC74}"/>
    <cellStyle name="Comma 5 7 4 3" xfId="1712" xr:uid="{80304311-B549-4D4F-927C-D44947CCF836}"/>
    <cellStyle name="Comma 5 7 4 4" xfId="1710" xr:uid="{E97C2C3D-1D2E-4BE5-AB83-2EDD25B3F6C3}"/>
    <cellStyle name="Comma 5 7 5" xfId="1713" xr:uid="{A865AF18-3518-4F64-B32E-B0E02D842ACC}"/>
    <cellStyle name="Comma 5 7 5 2" xfId="2601" xr:uid="{828F7A5D-FDD5-4402-B901-A4FBFB100D76}"/>
    <cellStyle name="Comma 5 7 5 3" xfId="3746" xr:uid="{ABDEEE68-FC1E-41B3-8EF2-4F2D16709329}"/>
    <cellStyle name="Comma 5 7 6" xfId="1714" xr:uid="{29347992-B5AC-4F40-9C0F-5DE67B294A80}"/>
    <cellStyle name="Comma 5 7 6 2" xfId="2315" xr:uid="{CFE76E60-A9BC-4ED9-B7D9-C0C33A6BB034}"/>
    <cellStyle name="Comma 5 7 6 3" xfId="2109" xr:uid="{8B36644A-497C-440C-92F8-40E21E298CAA}"/>
    <cellStyle name="Comma 5 7 7" xfId="1700" xr:uid="{1427748E-EC8E-4092-AEE3-88199C95BE52}"/>
    <cellStyle name="Comma 5 7 8" xfId="4011" xr:uid="{DFFE0A59-54D1-485D-B812-0B7E346C73D3}"/>
    <cellStyle name="Comma 5 8" xfId="335" xr:uid="{00000000-0005-0000-0000-00004E010000}"/>
    <cellStyle name="Comma 5 8 2" xfId="905" xr:uid="{AA3E9891-5540-4F7B-91EB-C7A4E72B298C}"/>
    <cellStyle name="Comma 5 8 2 2" xfId="1717" xr:uid="{54A044AE-9AA7-48EA-ADC6-68B41882EA3C}"/>
    <cellStyle name="Comma 5 8 2 2 2" xfId="3078" xr:uid="{31181A29-A04F-43D2-ADC1-7B9B953DC492}"/>
    <cellStyle name="Comma 5 8 2 2 3" xfId="2118" xr:uid="{8CD5F8C8-F882-4C16-9726-11A2CEE7E410}"/>
    <cellStyle name="Comma 5 8 2 3" xfId="1718" xr:uid="{5030F3A1-FC22-4FA2-89DA-9730979165E3}"/>
    <cellStyle name="Comma 5 8 2 4" xfId="1716" xr:uid="{71895E77-05BB-4549-A00A-55D99E623AB3}"/>
    <cellStyle name="Comma 5 8 2 5" xfId="4272" xr:uid="{ACE6718F-571D-4CC9-92C9-8DA7D023AEFB}"/>
    <cellStyle name="Comma 5 8 3" xfId="906" xr:uid="{94DF53FA-592A-414C-8112-98FD656FCD76}"/>
    <cellStyle name="Comma 5 8 3 2" xfId="1720" xr:uid="{6096F169-0AFA-4F92-A9B8-19DB18820601}"/>
    <cellStyle name="Comma 5 8 3 3" xfId="1721" xr:uid="{84DEE639-1582-49E1-BE77-8D0550C154A1}"/>
    <cellStyle name="Comma 5 8 3 4" xfId="1719" xr:uid="{1BD67A1B-4B5E-45A7-8DE7-69D51F17C4EB}"/>
    <cellStyle name="Comma 5 8 4" xfId="1722" xr:uid="{1F987649-83A8-443A-A0E3-1BBAB1633370}"/>
    <cellStyle name="Comma 5 8 4 2" xfId="2711" xr:uid="{03EC7DD8-CD4C-43DF-B832-93C5DD1CB2BD}"/>
    <cellStyle name="Comma 5 8 4 3" xfId="3630" xr:uid="{725F1BE3-8C6B-4A27-912B-452A2F3D72C3}"/>
    <cellStyle name="Comma 5 8 5" xfId="1723" xr:uid="{0F36AB8A-A604-46DD-AF79-46E390676D54}"/>
    <cellStyle name="Comma 5 8 5 2" xfId="2316" xr:uid="{8298A84B-BE1D-4AA1-BA90-8CB02895EBCC}"/>
    <cellStyle name="Comma 5 8 5 3" xfId="2124" xr:uid="{D6181A09-B1FB-460B-A915-7BD7DAA0842B}"/>
    <cellStyle name="Comma 5 8 6" xfId="1715" xr:uid="{02654FB3-7A6F-4C3E-A64A-A91374166EE9}"/>
    <cellStyle name="Comma 5 8 7" xfId="4012" xr:uid="{B95D9610-D1D7-4D76-962D-6FC422993636}"/>
    <cellStyle name="Comma 5 9" xfId="336" xr:uid="{00000000-0005-0000-0000-00004F010000}"/>
    <cellStyle name="Comma 5 9 2" xfId="907" xr:uid="{BF274144-0318-4382-8013-0C3A36E0AF97}"/>
    <cellStyle name="Comma 5 9 2 2" xfId="1726" xr:uid="{15A5AD0E-A868-4AC0-90EB-533472795A72}"/>
    <cellStyle name="Comma 5 9 2 2 2" xfId="2910" xr:uid="{5CEE5FDF-C957-473A-9DED-975A00DF2200}"/>
    <cellStyle name="Comma 5 9 2 2 3" xfId="3726" xr:uid="{ABE6322B-F364-48FD-89E1-7328DDBC2FA0}"/>
    <cellStyle name="Comma 5 9 2 3" xfId="1727" xr:uid="{D8CB03EF-6970-4E89-94A1-3D73094F7C90}"/>
    <cellStyle name="Comma 5 9 2 4" xfId="1725" xr:uid="{F3CBAE1A-3799-4307-848A-C4434CA269A2}"/>
    <cellStyle name="Comma 5 9 3" xfId="908" xr:uid="{0F25DD7C-C578-4CF6-AFD5-ABB64A9DBA9B}"/>
    <cellStyle name="Comma 5 9 3 2" xfId="1729" xr:uid="{EC0E1E1A-98AB-4443-AB67-AD4F05CC2873}"/>
    <cellStyle name="Comma 5 9 3 3" xfId="1730" xr:uid="{948BC375-FBEC-4708-8A28-B10C99526B53}"/>
    <cellStyle name="Comma 5 9 3 4" xfId="1728" xr:uid="{336B57D0-8A27-46CA-848B-D9A3B0778CC7}"/>
    <cellStyle name="Comma 5 9 4" xfId="1731" xr:uid="{D0C87459-2CE4-47B5-B09D-21F73691BB1D}"/>
    <cellStyle name="Comma 5 9 4 2" xfId="2317" xr:uid="{91326E68-B447-40A8-AA95-318C6A3CD98E}"/>
    <cellStyle name="Comma 5 9 4 3" xfId="2102" xr:uid="{4BB2BBC4-4602-4750-9470-D839465B0429}"/>
    <cellStyle name="Comma 5 9 5" xfId="1732" xr:uid="{267C4623-250A-4931-9A5B-D6ED641FAA73}"/>
    <cellStyle name="Comma 5 9 6" xfId="1724" xr:uid="{65A80C51-E5D6-45A7-893E-524619F9CAA7}"/>
    <cellStyle name="Comma 5 9 7" xfId="4013" xr:uid="{7B51D821-A5E6-49AD-8F8E-381277664C46}"/>
    <cellStyle name="Comma 6" xfId="337" xr:uid="{00000000-0005-0000-0000-000050010000}"/>
    <cellStyle name="Comma 6 2" xfId="338" xr:uid="{00000000-0005-0000-0000-000051010000}"/>
    <cellStyle name="Comma 6 3" xfId="339" xr:uid="{00000000-0005-0000-0000-000052010000}"/>
    <cellStyle name="Comma 6 3 2" xfId="1734" xr:uid="{9C1A2C0E-C4EB-4109-AF93-3CC4E0204EF9}"/>
    <cellStyle name="Comma 6 3 3" xfId="1735" xr:uid="{7181E5C6-894B-44D8-954C-406433FB63DC}"/>
    <cellStyle name="Comma 6 3 4" xfId="1733" xr:uid="{A0BB13C2-C1E8-4DAF-8956-015112E29D35}"/>
    <cellStyle name="Comma 6 4" xfId="340" xr:uid="{00000000-0005-0000-0000-000053010000}"/>
    <cellStyle name="Comma 6 4 2" xfId="909" xr:uid="{06990ABD-B48D-4541-8A50-CDB9A859CF8B}"/>
    <cellStyle name="Comma 6 4 2 2" xfId="910" xr:uid="{5A556AC9-B075-47ED-AA46-41381346CF94}"/>
    <cellStyle name="Comma 6 4 2 2 2" xfId="1739" xr:uid="{956A2F01-4D08-4608-A40B-DB757E3EA584}"/>
    <cellStyle name="Comma 6 4 2 2 2 2" xfId="3080" xr:uid="{BF3A408E-D88E-43F8-9F79-4E5C00319F63}"/>
    <cellStyle name="Comma 6 4 2 2 2 3" xfId="3613" xr:uid="{4F84E64B-4923-4D8D-9B5B-2861BD02D9F7}"/>
    <cellStyle name="Comma 6 4 2 2 3" xfId="1740" xr:uid="{841D59DF-1056-4957-9C58-F6EFCA5693E7}"/>
    <cellStyle name="Comma 6 4 2 2 3 2" xfId="4794" xr:uid="{4E1F9BBA-F07A-44A8-98AB-8FD225948750}"/>
    <cellStyle name="Comma 6 4 2 2 4" xfId="1738" xr:uid="{66CDC482-3D1A-471A-AD6A-99945B90A28C}"/>
    <cellStyle name="Comma 6 4 2 2 5" xfId="4407" xr:uid="{0E590862-ABD9-45F1-97F2-B484C0697D88}"/>
    <cellStyle name="Comma 6 4 2 3" xfId="1741" xr:uid="{706A7ECD-4691-4371-8AD4-64422259CFAF}"/>
    <cellStyle name="Comma 6 4 2 3 2" xfId="3081" xr:uid="{08533DFD-5462-48A8-98BC-D7BAD346E6E3}"/>
    <cellStyle name="Comma 6 4 2 3 3" xfId="2119" xr:uid="{FDECA153-B2D8-4565-9B53-051132A07262}"/>
    <cellStyle name="Comma 6 4 2 3 4" xfId="4551" xr:uid="{1611D941-189E-4AD6-B207-3BD3CF55788C}"/>
    <cellStyle name="Comma 6 4 2 4" xfId="1742" xr:uid="{F9E6B27A-C07F-4BF1-8234-E78EADB6E77C}"/>
    <cellStyle name="Comma 6 4 2 4 2" xfId="3079" xr:uid="{52A6B2B3-A9C4-4D20-B934-92BB1B203A15}"/>
    <cellStyle name="Comma 6 4 2 4 3" xfId="3709" xr:uid="{2D375D66-584C-4D0A-B282-0C90ACB32429}"/>
    <cellStyle name="Comma 6 4 2 5" xfId="1737" xr:uid="{23C5A59A-1055-4029-AFE7-A432D1CC13FD}"/>
    <cellStyle name="Comma 6 4 2 5 2" xfId="2566" xr:uid="{46F20E9D-F275-470C-B970-C97F8DE07651}"/>
    <cellStyle name="Comma 6 4 2 5 3" xfId="3601" xr:uid="{0CFD6538-2610-4177-921A-A5FACF2CEFB2}"/>
    <cellStyle name="Comma 6 4 2 6" xfId="2318" xr:uid="{86F993F1-2263-443D-994D-B78295044DAB}"/>
    <cellStyle name="Comma 6 4 2 7" xfId="3966" xr:uid="{1DED1146-BF52-4078-8A2C-4309AD5515DE}"/>
    <cellStyle name="Comma 6 4 3" xfId="911" xr:uid="{5E0AB47B-EBF4-4AEA-92B3-CC21748F18D5}"/>
    <cellStyle name="Comma 6 4 3 2" xfId="1744" xr:uid="{6AEBEB04-8053-4476-903E-614342B08D4A}"/>
    <cellStyle name="Comma 6 4 3 2 2" xfId="3083" xr:uid="{BBBF5784-B39B-47FC-9450-8C2C57E11FD6}"/>
    <cellStyle name="Comma 6 4 3 2 3" xfId="2712" xr:uid="{04782CC7-762B-4303-ACC9-ACCA4351742E}"/>
    <cellStyle name="Comma 6 4 3 2 4" xfId="3687" xr:uid="{CADD26AC-B4CA-4EF9-A9C4-8C3FE6F36583}"/>
    <cellStyle name="Comma 6 4 3 2 5" xfId="4408" xr:uid="{0FF3889C-96C6-4C99-ACED-A541CA402C55}"/>
    <cellStyle name="Comma 6 4 3 3" xfId="1745" xr:uid="{225B6B06-1CF3-4623-81FF-051971A14F28}"/>
    <cellStyle name="Comma 6 4 3 3 2" xfId="3084" xr:uid="{7A8827AC-C52A-4E82-ABAA-E35376795C8C}"/>
    <cellStyle name="Comma 6 4 3 3 3" xfId="3650" xr:uid="{74629021-2B6F-490A-ACF1-452624CDEC53}"/>
    <cellStyle name="Comma 6 4 3 3 4" xfId="4552" xr:uid="{C3FE6418-C525-45CB-82A1-4099073DB7C8}"/>
    <cellStyle name="Comma 6 4 3 4" xfId="1743" xr:uid="{AA16C0D7-3C28-4A6B-808B-88D7FB1AFF87}"/>
    <cellStyle name="Comma 6 4 3 4 2" xfId="3082" xr:uid="{1A35B0FA-FA38-459B-85AC-C7386DF53B30}"/>
    <cellStyle name="Comma 6 4 3 4 3" xfId="3735" xr:uid="{42E76CF0-AEF2-48A9-961F-3B152A828391}"/>
    <cellStyle name="Comma 6 4 3 5" xfId="2669" xr:uid="{6DC0032E-558B-490D-A545-20805CDE4242}"/>
    <cellStyle name="Comma 6 4 3 6" xfId="4273" xr:uid="{E1CF6B3B-ECB6-4A66-88F6-147AA0608510}"/>
    <cellStyle name="Comma 6 4 4" xfId="912" xr:uid="{C7D5A29C-DCEF-44F5-B41F-BBD0F8333136}"/>
    <cellStyle name="Comma 6 4 4 2" xfId="1747" xr:uid="{88B4F47E-6C6C-4581-9AF8-7C0FD8F82231}"/>
    <cellStyle name="Comma 6 4 4 2 2" xfId="3085" xr:uid="{BEEB4251-B29D-4E66-A392-AB87837223FE}"/>
    <cellStyle name="Comma 6 4 4 2 3" xfId="3678" xr:uid="{2DF1C5A3-1B5B-49EC-907C-681688873C22}"/>
    <cellStyle name="Comma 6 4 4 3" xfId="1748" xr:uid="{85F5AD85-2B6B-4339-A3B4-D84EB56C648A}"/>
    <cellStyle name="Comma 6 4 4 3 2" xfId="4771" xr:uid="{88073C4A-D532-444E-BCA9-1386E5DD4341}"/>
    <cellStyle name="Comma 6 4 4 4" xfId="1746" xr:uid="{15A16BB6-B2E2-49D0-960D-681FBE030293}"/>
    <cellStyle name="Comma 6 4 4 5" xfId="4406" xr:uid="{9A0018FE-C9F7-4CA0-9928-D3D11665C4A2}"/>
    <cellStyle name="Comma 6 4 5" xfId="1749" xr:uid="{453C1944-0B61-421D-A461-59BDC0C3D641}"/>
    <cellStyle name="Comma 6 4 5 2" xfId="3086" xr:uid="{45D80820-879E-4CB7-B3C4-99CBE812755C}"/>
    <cellStyle name="Comma 6 4 5 3" xfId="3628" xr:uid="{5FF59574-43C1-4D76-B295-0C0930F23BA1}"/>
    <cellStyle name="Comma 6 4 5 4" xfId="4553" xr:uid="{C7C37D11-AD15-48C7-A8A8-8AFB3068169D}"/>
    <cellStyle name="Comma 6 4 6" xfId="1750" xr:uid="{5B4C6EE3-FBFE-48AF-93D9-E1C30A4905F4}"/>
    <cellStyle name="Comma 6 4 6 2" xfId="2911" xr:uid="{315F6DA1-ABA4-46EE-B93E-60F714527644}"/>
    <cellStyle name="Comma 6 4 6 3" xfId="3723" xr:uid="{1151CB33-AB27-44E3-9518-9ECC727526B8}"/>
    <cellStyle name="Comma 6 4 7" xfId="1736" xr:uid="{AD49D69B-3884-461B-B882-041622F63235}"/>
    <cellStyle name="Comma 6 4 7 2" xfId="2506" xr:uid="{471AB1A0-24E5-4D83-AAFD-0B0D9530EA28}"/>
    <cellStyle name="Comma 6 4 7 3" xfId="3673" xr:uid="{D8A1986B-64B3-4D8B-92D1-F02B1DD9E19D}"/>
    <cellStyle name="Comma 6 4 8" xfId="2260" xr:uid="{7E01C17A-286C-4364-A5BF-A8F0FCA21460}"/>
    <cellStyle name="Comma 6 4 9" xfId="4014" xr:uid="{9DCA6B5C-6856-4A46-A856-4D83A9074CFF}"/>
    <cellStyle name="Comma 6 5" xfId="1751" xr:uid="{C8C608EC-662A-49FA-BDA1-5D7293D1FBAB}"/>
    <cellStyle name="Comma 6 5 2" xfId="2713" xr:uid="{D0817B84-2D11-4A20-925F-5B5A55255C57}"/>
    <cellStyle name="Comma 6 5 2 2" xfId="3088" xr:uid="{0E83E199-FFDB-4BA1-B510-0328FAD92E64}"/>
    <cellStyle name="Comma 6 5 2 3" xfId="4409" xr:uid="{9AECD2F2-176A-443F-B95B-1216475A8186}"/>
    <cellStyle name="Comma 6 5 3" xfId="3089" xr:uid="{3947273F-448D-4BE0-B49C-EEA331B29642}"/>
    <cellStyle name="Comma 6 5 3 2" xfId="4554" xr:uid="{09E6D6E4-3E13-4894-B082-8FB820481E25}"/>
    <cellStyle name="Comma 6 5 4" xfId="3087" xr:uid="{0DCEBFB7-6913-4C1C-B9DC-8FA40AD51495}"/>
    <cellStyle name="Comma 6 5 5" xfId="2609" xr:uid="{0AC0A9EC-A3D0-4A24-ACB2-76A831CD4E27}"/>
    <cellStyle name="Comma 6 5 6" xfId="2097" xr:uid="{88EB1940-03C9-4DD4-A222-31F046479B16}"/>
    <cellStyle name="Comma 6 5 7" xfId="4383" xr:uid="{A186B97F-0124-4778-A808-3667DE55DB62}"/>
    <cellStyle name="Comma 6 6" xfId="2200" xr:uid="{28E5AA57-C65B-4ACA-A002-7B1E2FBDCB99}"/>
    <cellStyle name="Comma 7" xfId="341" xr:uid="{00000000-0005-0000-0000-000054010000}"/>
    <cellStyle name="Comma 7 10" xfId="913" xr:uid="{E9576453-B77F-42D9-A98E-88A78FC8D808}"/>
    <cellStyle name="Comma 7 10 2" xfId="1754" xr:uid="{D15BE735-7354-47AC-BD3B-621E4D28556A}"/>
    <cellStyle name="Comma 7 10 2 2" xfId="3090" xr:uid="{BA5DC313-FA4A-4F26-BA76-A89C22ED71A2}"/>
    <cellStyle name="Comma 7 10 2 3" xfId="3594" xr:uid="{3217E2D6-885F-4275-92CA-75C0C5DE1C89}"/>
    <cellStyle name="Comma 7 10 3" xfId="1755" xr:uid="{69AE359E-1D9B-419B-AF23-5DE83A762617}"/>
    <cellStyle name="Comma 7 10 4" xfId="1753" xr:uid="{69D6E8CE-03A5-4F03-8BDB-DB5557BEA19F}"/>
    <cellStyle name="Comma 7 10 5" xfId="4274" xr:uid="{05F699A5-8968-402E-96A8-0C4E81E68AF3}"/>
    <cellStyle name="Comma 7 11" xfId="914" xr:uid="{0E90B597-08C1-45B6-927A-BBD761000248}"/>
    <cellStyle name="Comma 7 11 2" xfId="1757" xr:uid="{308EB62C-3AFC-40FF-8CEA-FE744B316939}"/>
    <cellStyle name="Comma 7 11 3" xfId="1758" xr:uid="{E1CE3854-56EA-403B-A105-FCDDDAE4BA36}"/>
    <cellStyle name="Comma 7 11 4" xfId="1756" xr:uid="{50CC2D5E-78D5-4C4E-8503-338D42D4539F}"/>
    <cellStyle name="Comma 7 12" xfId="1759" xr:uid="{393EFBF3-18CD-418E-B7C5-F63325592F27}"/>
    <cellStyle name="Comma 7 12 2" xfId="2472" xr:uid="{86856BDC-40DB-4F8C-8DEB-C5DA7DCBF109}"/>
    <cellStyle name="Comma 7 12 3" xfId="3635" xr:uid="{C0F6004A-7AAB-4F98-9FF3-21CF481ABC19}"/>
    <cellStyle name="Comma 7 13" xfId="1760" xr:uid="{6B394016-4DC4-4807-8643-10152E40D5AC}"/>
    <cellStyle name="Comma 7 13 2" xfId="2202" xr:uid="{5C3A8EF0-ACF5-47BE-83A5-09F4ABC9FF15}"/>
    <cellStyle name="Comma 7 13 3" xfId="3652" xr:uid="{3A7279C7-D244-492A-AB13-53FC9BA8B2DE}"/>
    <cellStyle name="Comma 7 14" xfId="1752" xr:uid="{24018C40-3A45-4F48-97A9-8F8B9B22E386}"/>
    <cellStyle name="Comma 7 15" xfId="4015" xr:uid="{041191BE-4ED6-40F3-823A-FD7A76DD6B2E}"/>
    <cellStyle name="Comma 7 2" xfId="342" xr:uid="{00000000-0005-0000-0000-000055010000}"/>
    <cellStyle name="Comma 7 2 2" xfId="343" xr:uid="{00000000-0005-0000-0000-000056010000}"/>
    <cellStyle name="Comma 7 2 2 2" xfId="915" xr:uid="{792C360B-149D-4961-BA07-43A8C116508A}"/>
    <cellStyle name="Comma 7 2 2 2 2" xfId="1764" xr:uid="{930C060D-A789-4DD4-8C2C-2C7F48EF934C}"/>
    <cellStyle name="Comma 7 2 2 2 2 2" xfId="3092" xr:uid="{52792323-6D8D-4B8E-8832-012D9683AAD3}"/>
    <cellStyle name="Comma 7 2 2 2 2 3" xfId="2717" xr:uid="{5B0E5BC3-904B-432A-AA1B-9BD5869A0B6B}"/>
    <cellStyle name="Comma 7 2 2 2 2 4" xfId="3712" xr:uid="{D8489D9A-C1C8-46F6-8903-BDAC170D2063}"/>
    <cellStyle name="Comma 7 2 2 2 2 5" xfId="4410" xr:uid="{74690F76-9437-49DA-BE64-1A0C85485636}"/>
    <cellStyle name="Comma 7 2 2 2 3" xfId="1765" xr:uid="{3A0FD734-0EE3-4D65-B9A0-3BB2D72CE09C}"/>
    <cellStyle name="Comma 7 2 2 2 3 2" xfId="3093" xr:uid="{5D3826EF-C24F-4473-8245-9C2A20C72CFF}"/>
    <cellStyle name="Comma 7 2 2 2 3 3" xfId="3686" xr:uid="{F1FC115A-B683-4C6A-8DC8-29BDAA8C32F4}"/>
    <cellStyle name="Comma 7 2 2 2 3 4" xfId="4555" xr:uid="{3F91E747-5BC6-4A42-8131-5F8D6420298C}"/>
    <cellStyle name="Comma 7 2 2 2 4" xfId="1763" xr:uid="{F481A9FE-CA40-4856-953F-C9E67D05CF4B}"/>
    <cellStyle name="Comma 7 2 2 2 4 2" xfId="3091" xr:uid="{D51A2625-8949-4175-844D-EFACF05C8A50}"/>
    <cellStyle name="Comma 7 2 2 2 4 3" xfId="3745" xr:uid="{08061BFC-341E-4139-8823-71F8E709AA98}"/>
    <cellStyle name="Comma 7 2 2 2 5" xfId="2686" xr:uid="{35F6DF19-8920-42BF-AFD5-AAB725F16378}"/>
    <cellStyle name="Comma 7 2 2 2 6" xfId="2321" xr:uid="{AFAC5250-CDF8-4CC2-A2B1-A1981466A5AE}"/>
    <cellStyle name="Comma 7 2 2 2 7" xfId="3969" xr:uid="{59D92552-9902-41DD-97E3-2D5227508A95}"/>
    <cellStyle name="Comma 7 2 2 3" xfId="916" xr:uid="{BCC7CD52-ADC4-484C-9F03-A6A1DB73475F}"/>
    <cellStyle name="Comma 7 2 2 3 2" xfId="1767" xr:uid="{7313EC4D-8A23-4E39-90EE-9F8F3417EFE5}"/>
    <cellStyle name="Comma 7 2 2 3 2 2" xfId="3094" xr:uid="{2543A87E-7028-45F5-BAFF-A7E702B57F3B}"/>
    <cellStyle name="Comma 7 2 2 3 2 3" xfId="3699" xr:uid="{90E51D46-E258-4531-8AA8-F1DE0BF9E17D}"/>
    <cellStyle name="Comma 7 2 2 3 3" xfId="1768" xr:uid="{6FBA8388-0AB6-409D-A886-831C2192DD70}"/>
    <cellStyle name="Comma 7 2 2 3 3 2" xfId="2716" xr:uid="{69C9E5B4-D80F-440E-932F-F6DDDCF87B7A}"/>
    <cellStyle name="Comma 7 2 2 3 3 3" xfId="3647" xr:uid="{5A81DA2A-657C-4666-9291-7C6E2D0015FC}"/>
    <cellStyle name="Comma 7 2 2 3 4" xfId="1766" xr:uid="{3EF606CD-BEDA-4176-A8FB-6566C18CC62D}"/>
    <cellStyle name="Comma 7 2 2 3 4 2" xfId="4801" xr:uid="{508AB67E-065F-44C8-98AD-A415D79DE3EB}"/>
    <cellStyle name="Comma 7 2 2 3 5" xfId="4276" xr:uid="{0D4B2F91-2477-4160-802F-2C055F4B3481}"/>
    <cellStyle name="Comma 7 2 2 4" xfId="1769" xr:uid="{C4F08FA0-349F-481A-9F4B-1917B8C0A559}"/>
    <cellStyle name="Comma 7 2 2 4 2" xfId="3095" xr:uid="{BEA6BD32-B221-4DBE-B6D5-0D950AB1F419}"/>
    <cellStyle name="Comma 7 2 2 4 3" xfId="3718" xr:uid="{B3326995-B315-44F1-B78D-0FA979F15BC1}"/>
    <cellStyle name="Comma 7 2 2 4 4" xfId="4556" xr:uid="{77890EF9-833D-49FC-B3DA-DD1594856B0D}"/>
    <cellStyle name="Comma 7 2 2 5" xfId="1770" xr:uid="{30BBD3B3-98BF-4CC8-A928-28A91BC0B2B1}"/>
    <cellStyle name="Comma 7 2 2 5 2" xfId="2913" xr:uid="{12C3C40B-C52A-4348-9BBB-37D51591C787}"/>
    <cellStyle name="Comma 7 2 2 5 3" xfId="3702" xr:uid="{9B665AF1-6ADC-4A6A-B512-67E6E949B521}"/>
    <cellStyle name="Comma 7 2 2 6" xfId="1762" xr:uid="{4220B552-0BF3-47EB-AEB9-C177560FAB63}"/>
    <cellStyle name="Comma 7 2 2 6 2" xfId="2591" xr:uid="{081A5E7E-827C-4BA7-AAC5-2300B24CB813}"/>
    <cellStyle name="Comma 7 2 2 6 3" xfId="2098" xr:uid="{1F75E9A5-E789-4199-B9F1-829768EC4C18}"/>
    <cellStyle name="Comma 7 2 2 7" xfId="2285" xr:uid="{7B86D387-55C0-442E-8631-89B3E2F68476}"/>
    <cellStyle name="Comma 7 2 2 8" xfId="4017" xr:uid="{CD64F5F8-2361-4140-A348-276EDBECF81C}"/>
    <cellStyle name="Comma 7 2 3" xfId="917" xr:uid="{FD59B397-0352-403E-8009-F982716A7BFD}"/>
    <cellStyle name="Comma 7 2 3 2" xfId="1772" xr:uid="{3FBEEC74-0F14-4229-ADA5-FE06BCE82D4E}"/>
    <cellStyle name="Comma 7 2 3 2 2" xfId="3097" xr:uid="{B010D43C-A679-4618-B5B1-A304166DFDA7}"/>
    <cellStyle name="Comma 7 2 3 2 3" xfId="2718" xr:uid="{710466DF-149E-4E31-9285-88B3FFEE1475}"/>
    <cellStyle name="Comma 7 2 3 2 4" xfId="3610" xr:uid="{5ECA1E00-FAF4-43D4-BA76-EC2A978DE7E7}"/>
    <cellStyle name="Comma 7 2 3 2 5" xfId="4411" xr:uid="{3094BFC3-D1CB-4583-A0C9-0322A6F088B0}"/>
    <cellStyle name="Comma 7 2 3 3" xfId="1773" xr:uid="{2F0BEC7D-E9F8-42F9-8B84-46F7D1C3AAC7}"/>
    <cellStyle name="Comma 7 2 3 3 2" xfId="3098" xr:uid="{F92F92E3-866C-4B2D-89C5-74599D0794BC}"/>
    <cellStyle name="Comma 7 2 3 3 3" xfId="3603" xr:uid="{71DB5227-1E69-4279-A2FD-D7210BCF2872}"/>
    <cellStyle name="Comma 7 2 3 3 4" xfId="4557" xr:uid="{BEEF434E-69DD-4591-A206-0F1091CC7E33}"/>
    <cellStyle name="Comma 7 2 3 4" xfId="1771" xr:uid="{1E9DE69C-32B0-4CD3-849B-0DD14CF1F362}"/>
    <cellStyle name="Comma 7 2 3 4 2" xfId="3096" xr:uid="{07B24688-0443-424B-AD0C-60BCE891EE54}"/>
    <cellStyle name="Comma 7 2 3 4 3" xfId="3639" xr:uid="{EBDC893D-6137-4936-A39A-BC60FC6C8C10}"/>
    <cellStyle name="Comma 7 2 3 5" xfId="2634" xr:uid="{8B056523-1DEF-4D2A-8CB3-7E18D4D2E3D9}"/>
    <cellStyle name="Comma 7 2 3 6" xfId="2320" xr:uid="{199BBE4F-0308-41A9-8607-7AB2059433ED}"/>
    <cellStyle name="Comma 7 2 3 7" xfId="3968" xr:uid="{8FFFCDE2-C1F9-4312-872E-6BC926D8B056}"/>
    <cellStyle name="Comma 7 2 4" xfId="918" xr:uid="{2692BFE2-5008-473C-97CB-687A81430EF1}"/>
    <cellStyle name="Comma 7 2 4 2" xfId="1775" xr:uid="{6DDE854E-0E53-4388-98DA-FE9FB8958F43}"/>
    <cellStyle name="Comma 7 2 4 2 2" xfId="3099" xr:uid="{A20DAF96-1FE6-44BD-B6FE-5F233C3589EE}"/>
    <cellStyle name="Comma 7 2 4 2 3" xfId="3616" xr:uid="{F925CC4C-AD76-489E-9005-061E4B4AF054}"/>
    <cellStyle name="Comma 7 2 4 3" xfId="1776" xr:uid="{EF61EADE-0128-4259-B21D-C0192185ACF7}"/>
    <cellStyle name="Comma 7 2 4 3 2" xfId="2715" xr:uid="{70ADF5CC-23BA-4F27-8DF5-95941570A40E}"/>
    <cellStyle name="Comma 7 2 4 3 3" xfId="3728" xr:uid="{BDB5C08A-A951-4BE3-97CF-76166295E7B0}"/>
    <cellStyle name="Comma 7 2 4 4" xfId="1774" xr:uid="{0EE99414-F9B3-42EC-89AE-C33C0ED92B6B}"/>
    <cellStyle name="Comma 7 2 4 4 2" xfId="4824" xr:uid="{3FE1CBBE-4CD5-4B72-9273-29A08258D077}"/>
    <cellStyle name="Comma 7 2 4 5" xfId="4275" xr:uid="{F310202E-FB2B-45F8-B5C4-B140D1A43340}"/>
    <cellStyle name="Comma 7 2 5" xfId="919" xr:uid="{C60E87D8-4138-4039-A616-B5C06D7FE7DB}"/>
    <cellStyle name="Comma 7 2 5 2" xfId="1778" xr:uid="{D91E38D7-0F87-470D-8ADA-1378CA6394BA}"/>
    <cellStyle name="Comma 7 2 5 3" xfId="1779" xr:uid="{792FCEAD-1D6F-4BB2-B34D-A1FFE0F71EA8}"/>
    <cellStyle name="Comma 7 2 5 4" xfId="1777" xr:uid="{8A7D6FB8-67DB-42E4-BADB-82C4B5B13675}"/>
    <cellStyle name="Comma 7 2 5 5" xfId="4558" xr:uid="{1E36CE73-F37B-4F74-AE5C-A5C1DBC5DB25}"/>
    <cellStyle name="Comma 7 2 6" xfId="1780" xr:uid="{A4F7D897-C889-401A-A2EB-5072D5DBAC3A}"/>
    <cellStyle name="Comma 7 2 6 2" xfId="2912" xr:uid="{D2DCA37F-5843-40FA-99AE-984D7113EE6E}"/>
    <cellStyle name="Comma 7 2 6 3" xfId="3722" xr:uid="{1773A2D4-0915-48BB-BD80-B6FF17E62170}"/>
    <cellStyle name="Comma 7 2 7" xfId="1781" xr:uid="{0158C8AB-230E-40EE-BB48-FD7A87034EF7}"/>
    <cellStyle name="Comma 7 2 7 2" xfId="2531" xr:uid="{71031D20-BB8B-4DB1-9E9F-2D4DB0E7584F}"/>
    <cellStyle name="Comma 7 2 7 3" xfId="3658" xr:uid="{A52F4292-7A1D-4695-A41C-49126A31E4C0}"/>
    <cellStyle name="Comma 7 2 8" xfId="1761" xr:uid="{FAEEC175-954D-4D44-AF31-815E9426E5E5}"/>
    <cellStyle name="Comma 7 2 8 2" xfId="2225" xr:uid="{BDAE2BEB-83D8-42D1-9FDE-BAE5B94AE664}"/>
    <cellStyle name="Comma 7 2 8 3" xfId="3688" xr:uid="{FF069DAC-4019-450A-9B54-D8D4683460F2}"/>
    <cellStyle name="Comma 7 2 9" xfId="4016" xr:uid="{562BE459-CD65-438A-AB76-650E79CBF61D}"/>
    <cellStyle name="Comma 7 3" xfId="344" xr:uid="{00000000-0005-0000-0000-000057010000}"/>
    <cellStyle name="Comma 7 3 2" xfId="920" xr:uid="{78D3D32F-5172-4D4F-BA58-A45670BAC85D}"/>
    <cellStyle name="Comma 7 3 2 2" xfId="921" xr:uid="{73B7CA2F-3285-41E4-8F79-9435400C293D}"/>
    <cellStyle name="Comma 7 3 2 2 2" xfId="1785" xr:uid="{296FD0CC-E0CB-4971-BBDB-EF822DFF778E}"/>
    <cellStyle name="Comma 7 3 2 2 2 2" xfId="3101" xr:uid="{AF3D31B3-E375-4DFE-9848-5A4898BC236D}"/>
    <cellStyle name="Comma 7 3 2 2 2 3" xfId="3715" xr:uid="{05360709-51BC-46E7-B6FE-7BD0D0EF93FE}"/>
    <cellStyle name="Comma 7 3 2 2 3" xfId="1786" xr:uid="{58A02392-4860-416B-BED2-27E1B966579E}"/>
    <cellStyle name="Comma 7 3 2 2 3 2" xfId="4778" xr:uid="{A0F8236F-B754-4399-96AE-2BA707B56AC8}"/>
    <cellStyle name="Comma 7 3 2 2 4" xfId="1784" xr:uid="{A5ECD096-8824-425F-B558-6ABFDFB0DE88}"/>
    <cellStyle name="Comma 7 3 2 2 5" xfId="4413" xr:uid="{88A02F91-A025-4FCC-9430-EB8074938397}"/>
    <cellStyle name="Comma 7 3 2 3" xfId="1787" xr:uid="{900A8B57-5DA2-4C2C-805C-C2F25967957A}"/>
    <cellStyle name="Comma 7 3 2 3 2" xfId="3102" xr:uid="{6F8D8388-E692-4689-AE1E-AECBD76F108E}"/>
    <cellStyle name="Comma 7 3 2 3 3" xfId="3691" xr:uid="{DCB6D7FF-9269-4EDC-B73B-8F9033706CD8}"/>
    <cellStyle name="Comma 7 3 2 3 4" xfId="4559" xr:uid="{528C943A-701E-4230-981C-73A58556E98B}"/>
    <cellStyle name="Comma 7 3 2 4" xfId="1788" xr:uid="{A00B4D85-9DC8-4CF4-92CB-6C2DE25B818F}"/>
    <cellStyle name="Comma 7 3 2 4 2" xfId="3100" xr:uid="{C80242B8-3406-4593-8318-81E242AFBA67}"/>
    <cellStyle name="Comma 7 3 2 4 3" xfId="3684" xr:uid="{B1E1ED6D-B3B4-4212-BC58-974E4D78FF91}"/>
    <cellStyle name="Comma 7 3 2 5" xfId="1783" xr:uid="{5FD57DC4-03B6-4E9E-87E9-B2A946A8644B}"/>
    <cellStyle name="Comma 7 3 2 5 2" xfId="2568" xr:uid="{DF66D0C3-B75F-49D2-855A-28E3BEF01DDB}"/>
    <cellStyle name="Comma 7 3 2 5 3" xfId="3643" xr:uid="{8A9A1955-2751-4B4C-9F9B-76A4940DAD2A}"/>
    <cellStyle name="Comma 7 3 2 6" xfId="2322" xr:uid="{DD47F0D4-A2DF-4D97-96DA-597EFFB3E51C}"/>
    <cellStyle name="Comma 7 3 2 7" xfId="3970" xr:uid="{23DDAA75-4507-462A-9D31-8182A32CD5BA}"/>
    <cellStyle name="Comma 7 3 3" xfId="922" xr:uid="{526BFBF0-3B90-496D-A804-D39EEF1A97E1}"/>
    <cellStyle name="Comma 7 3 3 2" xfId="1790" xr:uid="{0FB7C0B2-F169-4383-B61A-FF081A02E2EA}"/>
    <cellStyle name="Comma 7 3 3 2 2" xfId="3104" xr:uid="{5DBC2959-F823-4658-94A7-8ABDAC6DE03E}"/>
    <cellStyle name="Comma 7 3 3 2 3" xfId="2719" xr:uid="{C9E5841A-6F12-42C7-90D1-B3CC49DE451A}"/>
    <cellStyle name="Comma 7 3 3 2 4" xfId="2108" xr:uid="{2431BCBF-0B73-4B9D-AAA6-517A40F44BE3}"/>
    <cellStyle name="Comma 7 3 3 2 5" xfId="4414" xr:uid="{614E20BE-2201-47E7-B379-5D2D87AD2171}"/>
    <cellStyle name="Comma 7 3 3 3" xfId="1791" xr:uid="{3B6CC996-23A5-4E3C-8009-DEC4D87BA95A}"/>
    <cellStyle name="Comma 7 3 3 3 2" xfId="3105" xr:uid="{E2BDC402-C8C2-4A3D-93C1-06834E38B126}"/>
    <cellStyle name="Comma 7 3 3 3 3" xfId="3698" xr:uid="{E219A4E8-D5C7-4377-808D-CC8DAE5273E0}"/>
    <cellStyle name="Comma 7 3 3 3 4" xfId="4560" xr:uid="{EFFAAEE2-9F9C-4785-83D6-75752B8760BA}"/>
    <cellStyle name="Comma 7 3 3 4" xfId="1789" xr:uid="{04B777B8-0141-4A7B-A891-98633019FC3E}"/>
    <cellStyle name="Comma 7 3 3 4 2" xfId="3103" xr:uid="{237C9EFE-7A09-4A9F-93FB-B2B286FF4B4E}"/>
    <cellStyle name="Comma 7 3 3 4 3" xfId="3611" xr:uid="{748331B0-0A14-4124-9F6D-5A0FE0DA2B2B}"/>
    <cellStyle name="Comma 7 3 3 5" xfId="2671" xr:uid="{D6BDD5F2-7B85-4691-8F60-9F661789A0E1}"/>
    <cellStyle name="Comma 7 3 3 6" xfId="4277" xr:uid="{46AD5692-03A6-4CAB-91C5-EC673E338FA4}"/>
    <cellStyle name="Comma 7 3 4" xfId="923" xr:uid="{22AAA8C9-43FB-4B7B-999B-AB58896103CC}"/>
    <cellStyle name="Comma 7 3 4 2" xfId="1793" xr:uid="{1DCC4641-C9CE-4971-B88E-535D9051105E}"/>
    <cellStyle name="Comma 7 3 4 2 2" xfId="3106" xr:uid="{FDCB42AE-8413-453F-9F5F-AA690BFDCDC4}"/>
    <cellStyle name="Comma 7 3 4 2 3" xfId="3605" xr:uid="{2AF167AE-DD19-4144-97D4-ABED55775E60}"/>
    <cellStyle name="Comma 7 3 4 3" xfId="1794" xr:uid="{6143CFC7-EBDA-4C58-AAA7-E8D2D7B2894D}"/>
    <cellStyle name="Comma 7 3 4 3 2" xfId="3962" xr:uid="{4EBD63F8-84D7-42A4-A798-5678D9551BB3}"/>
    <cellStyle name="Comma 7 3 4 4" xfId="1792" xr:uid="{18D5D123-798D-45AD-9093-AD8EF2EB9864}"/>
    <cellStyle name="Comma 7 3 4 5" xfId="4412" xr:uid="{670677B4-35B7-4427-8D94-F6164284BB25}"/>
    <cellStyle name="Comma 7 3 5" xfId="1795" xr:uid="{D9858C75-E174-4C69-87CE-427341EC3D96}"/>
    <cellStyle name="Comma 7 3 5 2" xfId="3107" xr:uid="{CFD87FB6-3B54-4CCE-9E2A-FD2AA320F26C}"/>
    <cellStyle name="Comma 7 3 5 3" xfId="3716" xr:uid="{594B86F1-570D-4C98-AF54-FD70D6BD2C41}"/>
    <cellStyle name="Comma 7 3 5 4" xfId="4561" xr:uid="{3C7EEF04-1EA0-46E0-8C8C-1D3BE6DDECCF}"/>
    <cellStyle name="Comma 7 3 6" xfId="1796" xr:uid="{77B197DA-8E9E-4533-BF27-B919D02CC132}"/>
    <cellStyle name="Comma 7 3 6 2" xfId="2914" xr:uid="{1DB5F84F-5437-4CFC-84EE-74320C34BBCD}"/>
    <cellStyle name="Comma 7 3 6 3" xfId="3622" xr:uid="{F4414853-3D65-4311-9629-690745913DC0}"/>
    <cellStyle name="Comma 7 3 7" xfId="1782" xr:uid="{D7E25016-F421-4D30-84FE-9B0015B5932A}"/>
    <cellStyle name="Comma 7 3 7 2" xfId="2508" xr:uid="{973B8A85-B320-4E81-97D2-A15468CEA37F}"/>
    <cellStyle name="Comma 7 3 7 3" xfId="3707" xr:uid="{384F57DE-089C-444E-9E3B-C6DE79538D0A}"/>
    <cellStyle name="Comma 7 3 8" xfId="2262" xr:uid="{BBECD518-4477-4C12-AAEC-BFC1F3F30332}"/>
    <cellStyle name="Comma 7 3 9" xfId="4018" xr:uid="{AA100FDD-509A-448E-A6CC-4A0226571B4C}"/>
    <cellStyle name="Comma 7 4" xfId="345" xr:uid="{00000000-0005-0000-0000-000058010000}"/>
    <cellStyle name="Comma 7 4 2" xfId="924" xr:uid="{AB40A8C5-DA7C-4B5A-8F29-27571794A8E6}"/>
    <cellStyle name="Comma 7 4 2 2" xfId="925" xr:uid="{A5C88C44-6DA6-4F40-8118-1425BAE15786}"/>
    <cellStyle name="Comma 7 4 2 2 2" xfId="1800" xr:uid="{56734C9A-F279-40D1-8231-B4EAF5387B5B}"/>
    <cellStyle name="Comma 7 4 2 2 2 2" xfId="3109" xr:uid="{B6A0F03F-B560-49F0-AE3C-9E2019CB3300}"/>
    <cellStyle name="Comma 7 4 2 2 2 3" xfId="2112" xr:uid="{95009894-5860-49CA-BD5C-92FDA91F3BF8}"/>
    <cellStyle name="Comma 7 4 2 2 3" xfId="1801" xr:uid="{67BBBA74-47E4-44DC-90A5-325195161546}"/>
    <cellStyle name="Comma 7 4 2 2 3 2" xfId="4800" xr:uid="{503853FA-28A1-4C7A-A76E-3BB53FEDE8D7}"/>
    <cellStyle name="Comma 7 4 2 2 4" xfId="1799" xr:uid="{1DCAC432-773A-4CF3-9E9C-27F47FAC0B6A}"/>
    <cellStyle name="Comma 7 4 2 2 5" xfId="4415" xr:uid="{57CFD23D-3A3E-4672-BD5F-D5AA0EF7B619}"/>
    <cellStyle name="Comma 7 4 2 3" xfId="1802" xr:uid="{81E5B9FC-F722-4E51-AC13-AEAA8ABA3E2D}"/>
    <cellStyle name="Comma 7 4 2 3 2" xfId="3110" xr:uid="{300E5460-C749-449A-BCEC-E113758270C1}"/>
    <cellStyle name="Comma 7 4 2 3 3" xfId="3653" xr:uid="{A07EC2F9-A98E-40B7-85D3-37C3C944FE39}"/>
    <cellStyle name="Comma 7 4 2 3 4" xfId="4562" xr:uid="{730964E4-9001-4683-AC94-AE18549DF710}"/>
    <cellStyle name="Comma 7 4 2 4" xfId="1803" xr:uid="{935702EF-18C1-4936-979B-035BC882D868}"/>
    <cellStyle name="Comma 7 4 2 4 2" xfId="3108" xr:uid="{73101361-C18A-4249-8BEF-754A120144E1}"/>
    <cellStyle name="Comma 7 4 2 4 3" xfId="3676" xr:uid="{580D3C7B-3EED-41A6-AFC1-E81009DB5F8D}"/>
    <cellStyle name="Comma 7 4 2 5" xfId="1798" xr:uid="{58D8359F-E0F3-4DB5-9268-8D498268D9B4}"/>
    <cellStyle name="Comma 7 4 2 5 2" xfId="2651" xr:uid="{ADF0B090-7E81-4A59-8AEC-0A7C5AF8F3B0}"/>
    <cellStyle name="Comma 7 4 2 5 3" xfId="3711" xr:uid="{39074841-49C8-405E-A96C-52B2CF52C07D}"/>
    <cellStyle name="Comma 7 4 2 6" xfId="2323" xr:uid="{B95C4C9F-B41D-4170-811D-27F16FE88CC1}"/>
    <cellStyle name="Comma 7 4 2 7" xfId="3971" xr:uid="{7CBB5D6E-3B4C-4263-AD57-8667FE156977}"/>
    <cellStyle name="Comma 7 4 3" xfId="926" xr:uid="{E4B4CA50-9F14-4EF7-AE7F-580D1BB755E1}"/>
    <cellStyle name="Comma 7 4 3 2" xfId="1805" xr:uid="{3EE679C3-C8D6-4324-B399-3988C2AF83AB}"/>
    <cellStyle name="Comma 7 4 3 2 2" xfId="3111" xr:uid="{B6D73E1C-2D73-442E-8975-C05F819D3C28}"/>
    <cellStyle name="Comma 7 4 3 2 3" xfId="3704" xr:uid="{FF9865BB-43A7-4C81-A196-02988594641F}"/>
    <cellStyle name="Comma 7 4 3 3" xfId="1806" xr:uid="{CFA3BF2A-2C3F-450F-B5A8-02D9AD7BC03C}"/>
    <cellStyle name="Comma 7 4 3 3 2" xfId="2720" xr:uid="{41417DAF-EFFC-4067-96B7-31860BBA4988}"/>
    <cellStyle name="Comma 7 4 3 3 3" xfId="3655" xr:uid="{CC410426-DA36-44F7-A14C-7AE86CD11E8C}"/>
    <cellStyle name="Comma 7 4 3 4" xfId="1804" xr:uid="{00A8625D-9AFC-4D14-ADD6-1C475C6983A5}"/>
    <cellStyle name="Comma 7 4 3 4 2" xfId="3963" xr:uid="{A053C778-A093-4D48-AB26-6EA9AB2FB13F}"/>
    <cellStyle name="Comma 7 4 3 5" xfId="4278" xr:uid="{C37E4A2C-E212-4A0D-94CD-9E0575ECEF2B}"/>
    <cellStyle name="Comma 7 4 4" xfId="927" xr:uid="{7597151E-9972-409A-9CE1-A6E1056A9079}"/>
    <cellStyle name="Comma 7 4 4 2" xfId="1808" xr:uid="{915955BF-092C-4485-B00E-1D48C63EA1F5}"/>
    <cellStyle name="Comma 7 4 4 3" xfId="1809" xr:uid="{BC3B720B-97FF-4E07-BB2D-24F9424FF63D}"/>
    <cellStyle name="Comma 7 4 4 4" xfId="1807" xr:uid="{16C688A5-72E2-4EA0-BB79-266A5F409C7A}"/>
    <cellStyle name="Comma 7 4 4 5" xfId="4563" xr:uid="{09D8F5D5-9182-4776-B8B8-2EFAF717C36C}"/>
    <cellStyle name="Comma 7 4 5" xfId="1810" xr:uid="{15FC6880-4BF9-4CF0-A235-26AED81BDCEF}"/>
    <cellStyle name="Comma 7 4 5 2" xfId="2915" xr:uid="{54EDDCAA-F768-4036-9957-59A73FAB3E6C}"/>
    <cellStyle name="Comma 7 4 5 3" xfId="3595" xr:uid="{9C7247E7-3AAF-48CB-8CFA-BBE8E519D5EA}"/>
    <cellStyle name="Comma 7 4 6" xfId="1811" xr:uid="{522C0BCD-CAC2-433C-B26E-9F6FCE41C2CF}"/>
    <cellStyle name="Comma 7 4 6 2" xfId="2488" xr:uid="{61BC3677-FCFB-432B-9D82-30094EA33FFB}"/>
    <cellStyle name="Comma 7 4 6 3" xfId="3636" xr:uid="{D7CC907B-B797-49C8-87BE-FED00C8ED808}"/>
    <cellStyle name="Comma 7 4 7" xfId="1797" xr:uid="{184CB0DF-30F2-4C87-9B2E-9F3057CDBB71}"/>
    <cellStyle name="Comma 7 4 7 2" xfId="2242" xr:uid="{7A076279-364A-4F05-9562-C1237AF61E61}"/>
    <cellStyle name="Comma 7 4 7 3" xfId="3624" xr:uid="{080D2D32-494C-425D-91DB-B142281D7990}"/>
    <cellStyle name="Comma 7 4 8" xfId="4019" xr:uid="{95823D3C-9C4B-4D91-B715-CE8DB23CB35A}"/>
    <cellStyle name="Comma 7 5" xfId="346" xr:uid="{00000000-0005-0000-0000-000059010000}"/>
    <cellStyle name="Comma 7 5 2" xfId="928" xr:uid="{6FA8DAF5-1399-4CEF-97CD-C8F5AB57C304}"/>
    <cellStyle name="Comma 7 5 2 2" xfId="929" xr:uid="{A689F429-2BE6-451A-96B9-65BD9DAE39F9}"/>
    <cellStyle name="Comma 7 5 2 2 2" xfId="1815" xr:uid="{1F100D20-EF69-4F86-9D3E-3BF21DA451E4}"/>
    <cellStyle name="Comma 7 5 2 2 3" xfId="1816" xr:uid="{8F9C0208-8658-4DA1-AEBC-3312E99C320C}"/>
    <cellStyle name="Comma 7 5 2 2 4" xfId="1814" xr:uid="{972669A1-1EF2-4C44-AF32-00AFFC18CAB3}"/>
    <cellStyle name="Comma 7 5 2 3" xfId="1817" xr:uid="{C12EA908-591B-4DA0-A7D8-6DFB8EE4EEA2}"/>
    <cellStyle name="Comma 7 5 2 3 2" xfId="2721" xr:uid="{DAFE77B9-430F-4648-BDA8-D99C87110B8B}"/>
    <cellStyle name="Comma 7 5 2 3 3" xfId="3642" xr:uid="{D7C2B637-630D-4D24-B2D2-84F21B1A2EA9}"/>
    <cellStyle name="Comma 7 5 2 4" xfId="1818" xr:uid="{71A4848D-FA57-4B79-8F75-FBAAF1FDF39F}"/>
    <cellStyle name="Comma 7 5 2 4 2" xfId="4808" xr:uid="{AA10C518-1455-4DE5-83F3-2D860F43A4F7}"/>
    <cellStyle name="Comma 7 5 2 5" xfId="1813" xr:uid="{A53052E1-CC8A-490D-9290-B7738CE7AC09}"/>
    <cellStyle name="Comma 7 5 2 6" xfId="4279" xr:uid="{79EAEF45-A048-49FE-B0FF-E57A153AF9F8}"/>
    <cellStyle name="Comma 7 5 3" xfId="930" xr:uid="{8D9232AF-3A1F-41DB-B908-F33F8C7ABE45}"/>
    <cellStyle name="Comma 7 5 3 2" xfId="1820" xr:uid="{DAD738C3-C0E2-4518-B015-6903D0DB8476}"/>
    <cellStyle name="Comma 7 5 3 3" xfId="1821" xr:uid="{97007CAA-A70C-4195-B190-B2FCFC192691}"/>
    <cellStyle name="Comma 7 5 3 4" xfId="1819" xr:uid="{68BC56E7-3CEC-42A7-BE1B-2B562CEB8EA7}"/>
    <cellStyle name="Comma 7 5 3 5" xfId="4564" xr:uid="{82BD8BD4-EA29-4FA0-871B-14AFF9028AF8}"/>
    <cellStyle name="Comma 7 5 4" xfId="931" xr:uid="{44D6355D-FEF1-40C3-9C8F-A954A7D36E73}"/>
    <cellStyle name="Comma 7 5 4 2" xfId="1823" xr:uid="{553D47B2-1D5A-4F26-812A-2DDFEC38F2CC}"/>
    <cellStyle name="Comma 7 5 4 3" xfId="1824" xr:uid="{9CA33B61-6DF9-44D8-B09F-1AD3F09E61A9}"/>
    <cellStyle name="Comma 7 5 4 4" xfId="1822" xr:uid="{56ED5CE6-362A-4F8E-A0D9-2A79C20503F3}"/>
    <cellStyle name="Comma 7 5 5" xfId="1825" xr:uid="{F2011860-064F-45E9-9D81-632415CC42B5}"/>
    <cellStyle name="Comma 7 5 5 2" xfId="2548" xr:uid="{8D9590FB-CB81-4B81-ABAB-7BAC5496B98D}"/>
    <cellStyle name="Comma 7 5 5 3" xfId="3706" xr:uid="{7DC446BB-06E4-4814-83B0-09187AB338F2}"/>
    <cellStyle name="Comma 7 5 6" xfId="1826" xr:uid="{6D3F6BE0-A64F-4ABF-8464-F9FC7154D235}"/>
    <cellStyle name="Comma 7 5 6 2" xfId="2324" xr:uid="{5D098DD2-60E9-4EA6-88B1-F15FBF8EC3B1}"/>
    <cellStyle name="Comma 7 5 6 3" xfId="3747" xr:uid="{303CCA9B-5BE3-4D41-ACD7-45BCA47E9082}"/>
    <cellStyle name="Comma 7 5 7" xfId="1812" xr:uid="{EF348679-4104-4989-9077-E547ABDC01FC}"/>
    <cellStyle name="Comma 7 5 8" xfId="4020" xr:uid="{7023041C-77A8-49B7-91B1-C0F4DED39004}"/>
    <cellStyle name="Comma 7 6" xfId="347" xr:uid="{00000000-0005-0000-0000-00005A010000}"/>
    <cellStyle name="Comma 7 6 2" xfId="932" xr:uid="{D9E7B9E1-56EA-4C96-BDBD-C3772CD1D295}"/>
    <cellStyle name="Comma 7 6 2 2" xfId="933" xr:uid="{F43A4620-E712-47F4-85DC-A68F39104C14}"/>
    <cellStyle name="Comma 7 6 2 2 2" xfId="1830" xr:uid="{F676B996-6882-41EA-8171-8D498E4A87F6}"/>
    <cellStyle name="Comma 7 6 2 2 3" xfId="1831" xr:uid="{947E3EA0-992C-4471-8AF8-55149EE67498}"/>
    <cellStyle name="Comma 7 6 2 2 4" xfId="1829" xr:uid="{0CC51E8D-8B45-4032-B638-8E0A1B4CCD33}"/>
    <cellStyle name="Comma 7 6 2 3" xfId="1832" xr:uid="{D3D3219D-C6EB-4AAE-B710-7D593181EA4E}"/>
    <cellStyle name="Comma 7 6 2 3 2" xfId="2722" xr:uid="{65517442-6BBC-4AC8-B514-97EE95B61459}"/>
    <cellStyle name="Comma 7 6 2 3 3" xfId="3656" xr:uid="{FDCC3CD1-436F-4361-99F2-87D05855C4EE}"/>
    <cellStyle name="Comma 7 6 2 4" xfId="1833" xr:uid="{F791D955-3BA2-4439-AE75-7A7BF2362A37}"/>
    <cellStyle name="Comma 7 6 2 4 2" xfId="4811" xr:uid="{BFDAAB59-E599-4BEF-A789-FCFEFC9EB08A}"/>
    <cellStyle name="Comma 7 6 2 5" xfId="1828" xr:uid="{D2A542E3-0F10-4682-A6AE-3167F75338FD}"/>
    <cellStyle name="Comma 7 6 2 6" xfId="4280" xr:uid="{CD187E7D-7D53-485E-86BF-E5125049554E}"/>
    <cellStyle name="Comma 7 6 3" xfId="934" xr:uid="{8DA563CC-A915-4987-A110-ADEB34F88DCA}"/>
    <cellStyle name="Comma 7 6 3 2" xfId="1835" xr:uid="{FA474958-E16A-4F01-8407-A6AD6119207D}"/>
    <cellStyle name="Comma 7 6 3 3" xfId="1836" xr:uid="{3387ED08-C2D7-478C-8F19-8E67043EB102}"/>
    <cellStyle name="Comma 7 6 3 4" xfId="1834" xr:uid="{AE332876-0F51-4EB0-A220-95C2985FAA20}"/>
    <cellStyle name="Comma 7 6 3 5" xfId="4565" xr:uid="{F50CB442-B882-44FD-98C9-C47FC13E21BF}"/>
    <cellStyle name="Comma 7 6 4" xfId="935" xr:uid="{0FC73FB2-4E6F-4C6D-9BAB-4618B3FBFBCD}"/>
    <cellStyle name="Comma 7 6 4 2" xfId="1838" xr:uid="{87E74E29-6D20-4A87-AB72-7A185004E05C}"/>
    <cellStyle name="Comma 7 6 4 3" xfId="1839" xr:uid="{F9B50F98-CD7F-495C-AD23-FBC876868BB5}"/>
    <cellStyle name="Comma 7 6 4 4" xfId="1837" xr:uid="{63ACEA08-525F-490C-8040-AA34D579C000}"/>
    <cellStyle name="Comma 7 6 5" xfId="1840" xr:uid="{A2942BA2-B9EA-4B08-AED7-1C4C02150020}"/>
    <cellStyle name="Comma 7 6 5 2" xfId="2611" xr:uid="{12BEA366-0F09-421C-B476-DC194E1FBB4A}"/>
    <cellStyle name="Comma 7 6 5 3" xfId="2107" xr:uid="{FFAF32E8-6965-448E-9D82-AAFDD6351083}"/>
    <cellStyle name="Comma 7 6 6" xfId="1841" xr:uid="{1373F12D-E9A3-4E48-9276-F2D9465F6298}"/>
    <cellStyle name="Comma 7 6 6 2" xfId="2325" xr:uid="{06689FC3-699E-4171-B1FD-C7073A314C59}"/>
    <cellStyle name="Comma 7 6 6 3" xfId="3604" xr:uid="{FD3FFB47-AA4C-4B34-9F82-E69E0A17BDB1}"/>
    <cellStyle name="Comma 7 6 7" xfId="1827" xr:uid="{FD731672-ADD9-464C-B67A-6F6031B852EC}"/>
    <cellStyle name="Comma 7 6 8" xfId="4021" xr:uid="{5C45EA81-3E89-4C83-9002-443AE39515E2}"/>
    <cellStyle name="Comma 7 7" xfId="348" xr:uid="{00000000-0005-0000-0000-00005B010000}"/>
    <cellStyle name="Comma 7 7 2" xfId="936" xr:uid="{ACD6C701-B101-42BB-972A-054364F17102}"/>
    <cellStyle name="Comma 7 7 2 2" xfId="1844" xr:uid="{4779CF16-CEB3-435E-BE28-C8DBE9E4BFD9}"/>
    <cellStyle name="Comma 7 7 2 2 2" xfId="2916" xr:uid="{CAA9EF8E-7A5E-440A-9BDE-6291D5FE2F13}"/>
    <cellStyle name="Comma 7 7 2 2 3" xfId="3618" xr:uid="{8BEADB65-8222-4295-A304-1D2F738460CD}"/>
    <cellStyle name="Comma 7 7 2 3" xfId="1845" xr:uid="{C88E473E-6EB7-4758-AD85-71083EE74806}"/>
    <cellStyle name="Comma 7 7 2 4" xfId="1843" xr:uid="{322409A8-18AD-4973-A921-9A2E621D53F2}"/>
    <cellStyle name="Comma 7 7 3" xfId="937" xr:uid="{6BC92FA9-A569-47F0-86D3-7B75D1816714}"/>
    <cellStyle name="Comma 7 7 3 2" xfId="1847" xr:uid="{936F4F44-DE6D-4A2E-98BB-117B21838F43}"/>
    <cellStyle name="Comma 7 7 3 3" xfId="1848" xr:uid="{ECBBEC97-6A97-49A6-B9A5-B72B82CF7A71}"/>
    <cellStyle name="Comma 7 7 3 4" xfId="1846" xr:uid="{39D3F2C1-0FCB-4742-95EA-25A234632997}"/>
    <cellStyle name="Comma 7 7 4" xfId="1849" xr:uid="{488A16BC-CC59-4035-B641-C3C60E134B50}"/>
    <cellStyle name="Comma 7 7 4 2" xfId="2326" xr:uid="{E05BC2F9-88A6-4F22-8ECC-26DFB94A4C51}"/>
    <cellStyle name="Comma 7 7 4 3" xfId="2103" xr:uid="{3302B593-37DB-4373-A233-2611D98FB6B8}"/>
    <cellStyle name="Comma 7 7 5" xfId="1850" xr:uid="{C6E5F847-20CD-472E-BFD7-5E6722875566}"/>
    <cellStyle name="Comma 7 7 6" xfId="1842" xr:uid="{FF48B79C-B753-4FC7-9376-35036578205D}"/>
    <cellStyle name="Comma 7 7 7" xfId="4022" xr:uid="{AB609A4D-41FF-4A1B-84F1-18E2E052FB0A}"/>
    <cellStyle name="Comma 7 8" xfId="349" xr:uid="{00000000-0005-0000-0000-00005C010000}"/>
    <cellStyle name="Comma 7 8 2" xfId="938" xr:uid="{BB9206C4-1AD2-4C09-ABDE-C13B6C9054CE}"/>
    <cellStyle name="Comma 7 8 2 2" xfId="1853" xr:uid="{EE7D4F81-B89C-4A8D-AFD0-0D21556C1CCC}"/>
    <cellStyle name="Comma 7 8 2 2 2" xfId="2917" xr:uid="{30832C0E-862B-4386-8AED-4870691637CF}"/>
    <cellStyle name="Comma 7 8 2 2 3" xfId="3710" xr:uid="{80AA60D5-CFBE-4847-BE3F-793B5E4DC501}"/>
    <cellStyle name="Comma 7 8 2 3" xfId="1854" xr:uid="{34565DC9-31C7-484B-A437-A2B52EB77FE4}"/>
    <cellStyle name="Comma 7 8 2 4" xfId="1852" xr:uid="{CA54F2D4-E07C-4442-9481-9FEEBB914873}"/>
    <cellStyle name="Comma 7 8 3" xfId="939" xr:uid="{3AA5FAE2-BB8D-4D9A-ADA7-CA0CE3D044A0}"/>
    <cellStyle name="Comma 7 8 3 2" xfId="1856" xr:uid="{53507551-BD4F-4883-9344-DEF499F0CCB1}"/>
    <cellStyle name="Comma 7 8 3 3" xfId="1857" xr:uid="{42AEE406-3CB1-473E-8555-EC3BC3EA87C0}"/>
    <cellStyle name="Comma 7 8 3 4" xfId="1855" xr:uid="{2FBA27E6-6E60-42A8-A625-C963397F428C}"/>
    <cellStyle name="Comma 7 8 4" xfId="1858" xr:uid="{B79D32EF-D992-4064-85A2-C805F7701D68}"/>
    <cellStyle name="Comma 7 8 4 2" xfId="2327" xr:uid="{B31F2B2D-8E8E-4E9B-9B7C-8C383AD51BCF}"/>
    <cellStyle name="Comma 7 8 4 3" xfId="3637" xr:uid="{4731BA96-59B1-479B-BD45-023806EF181D}"/>
    <cellStyle name="Comma 7 8 5" xfId="1859" xr:uid="{0A693312-80AE-443A-8A6C-D7A2C8BCD357}"/>
    <cellStyle name="Comma 7 8 6" xfId="1851" xr:uid="{E7EEB71A-94C4-49F1-8CDC-7EE799D8A87E}"/>
    <cellStyle name="Comma 7 8 7" xfId="4023" xr:uid="{41246E03-D05B-44AB-98FE-1439A9B08A09}"/>
    <cellStyle name="Comma 7 9" xfId="940" xr:uid="{824D8BA4-4DA7-450F-BB3E-478CF8254EE9}"/>
    <cellStyle name="Comma 7 9 2" xfId="1861" xr:uid="{E9A2793F-5155-4ABF-97F0-37EA71F9149C}"/>
    <cellStyle name="Comma 7 9 2 2" xfId="3112" xr:uid="{77A1935F-FE96-4BB2-B9FE-611692B18C91}"/>
    <cellStyle name="Comma 7 9 2 3" xfId="3577" xr:uid="{3C855FC1-B3DC-4DC7-BD73-5CA16819EA9B}"/>
    <cellStyle name="Comma 7 9 3" xfId="1862" xr:uid="{DC475116-EB50-4E20-A3C6-8B986EA2B3C1}"/>
    <cellStyle name="Comma 7 9 3 2" xfId="2714" xr:uid="{2214D302-AD99-4E69-95DF-7D6704AB0812}"/>
    <cellStyle name="Comma 7 9 3 3" xfId="3717" xr:uid="{13C81185-D5DE-423D-8315-25FAE77FB761}"/>
    <cellStyle name="Comma 7 9 4" xfId="1860" xr:uid="{4A6D3EE4-921A-4C8C-9534-F7D61421143F}"/>
    <cellStyle name="Comma 7 9 4 2" xfId="2319" xr:uid="{1860EE77-CF33-41B9-AB6F-548149F569E5}"/>
    <cellStyle name="Comma 7 9 4 3" xfId="3592" xr:uid="{D2E2B77F-634C-4DDF-AE0A-0FDD732BDFD0}"/>
    <cellStyle name="Comma 7 9 5" xfId="3967" xr:uid="{04850BDF-F1DD-41DB-87B1-7740376EF06E}"/>
    <cellStyle name="Comma 8" xfId="350" xr:uid="{00000000-0005-0000-0000-00005D010000}"/>
    <cellStyle name="Comma 9" xfId="351" xr:uid="{00000000-0005-0000-0000-00005E010000}"/>
    <cellStyle name="Comma 9 2" xfId="352" xr:uid="{00000000-0005-0000-0000-00005F010000}"/>
    <cellStyle name="Comma 9 2 2" xfId="941" xr:uid="{0DBA4689-6E7A-4D77-89A8-7C953DF15B84}"/>
    <cellStyle name="Comma 9 2 2 2" xfId="1866" xr:uid="{E522BD6A-E6D0-4199-AF5D-0DF05A976FDA}"/>
    <cellStyle name="Comma 9 2 2 2 2" xfId="3114" xr:uid="{6097ABD2-6C2C-4B45-85F5-9A6F260D8C7C}"/>
    <cellStyle name="Comma 9 2 2 2 3" xfId="2725" xr:uid="{7556815A-7B80-49F9-B1FC-4DE580DFCC94}"/>
    <cellStyle name="Comma 9 2 2 2 4" xfId="2090" xr:uid="{FF806A41-505D-499D-B831-AAB5E32A49D3}"/>
    <cellStyle name="Comma 9 2 2 2 5" xfId="4416" xr:uid="{4286EA24-B2C0-45E0-A6BC-AF7DAD240202}"/>
    <cellStyle name="Comma 9 2 2 3" xfId="1867" xr:uid="{DDFCAC75-62DC-44A2-8168-6DD38402FE22}"/>
    <cellStyle name="Comma 9 2 2 3 2" xfId="3115" xr:uid="{7BD76A13-FB5F-4019-A4A1-21FEE62813BB}"/>
    <cellStyle name="Comma 9 2 2 3 3" xfId="2128" xr:uid="{B99E2D4F-1CAF-47CA-BE55-40C1EE253615}"/>
    <cellStyle name="Comma 9 2 2 3 4" xfId="4566" xr:uid="{FFDE8F6A-7C33-4B80-A9A9-99E64F415C7A}"/>
    <cellStyle name="Comma 9 2 2 4" xfId="1865" xr:uid="{3955E97E-C73F-4DAA-9021-AC831D728B5F}"/>
    <cellStyle name="Comma 9 2 2 4 2" xfId="3113" xr:uid="{B6E13F43-2178-42BD-B898-1F4EFDF7E2BD}"/>
    <cellStyle name="Comma 9 2 2 4 3" xfId="3645" xr:uid="{04C913E8-18A5-4E62-B903-14D1233A6ED4}"/>
    <cellStyle name="Comma 9 2 2 5" xfId="2680" xr:uid="{81231D26-90D9-47E3-B36C-0E31D5675BC7}"/>
    <cellStyle name="Comma 9 2 2 6" xfId="2329" xr:uid="{CF6458C2-25CD-4151-BDC9-26D49BAFD98B}"/>
    <cellStyle name="Comma 9 2 2 7" xfId="3973" xr:uid="{26737D33-BD68-447F-AADA-F4403707D5ED}"/>
    <cellStyle name="Comma 9 2 3" xfId="942" xr:uid="{10EBC275-3165-485D-8B38-0C638C641912}"/>
    <cellStyle name="Comma 9 2 3 2" xfId="1869" xr:uid="{8E6532C0-BCC9-40BB-9ABC-59FA11E12551}"/>
    <cellStyle name="Comma 9 2 3 2 2" xfId="3116" xr:uid="{5653A56F-9538-475B-882E-A0CDB101997F}"/>
    <cellStyle name="Comma 9 2 3 2 3" xfId="3736" xr:uid="{48453CC1-1435-4296-A115-828CA6758A6D}"/>
    <cellStyle name="Comma 9 2 3 3" xfId="1870" xr:uid="{16A6BDB0-8F07-4AF8-A050-6A75BA1A1180}"/>
    <cellStyle name="Comma 9 2 3 3 2" xfId="2724" xr:uid="{F37798EF-0E8C-4E17-AEC4-E63D37E0D8E7}"/>
    <cellStyle name="Comma 9 2 3 3 3" xfId="2117" xr:uid="{F2A7043B-2C52-465E-AA8C-383CFE7D1ABD}"/>
    <cellStyle name="Comma 9 2 3 4" xfId="1868" xr:uid="{AF4A9D60-9290-40E1-B09B-32C33CA264F2}"/>
    <cellStyle name="Comma 9 2 3 4 2" xfId="4802" xr:uid="{009D18D6-D940-4CE7-BD5D-10CE03CE705E}"/>
    <cellStyle name="Comma 9 2 3 5" xfId="4282" xr:uid="{DD7487BE-5E12-4FDE-985F-29EC325EF94B}"/>
    <cellStyle name="Comma 9 2 4" xfId="1871" xr:uid="{018931FC-AD4B-44D2-8E79-C4F99677A535}"/>
    <cellStyle name="Comma 9 2 4 2" xfId="3117" xr:uid="{3710C5D8-25E5-4868-B85D-F152FFA6F59C}"/>
    <cellStyle name="Comma 9 2 4 3" xfId="3657" xr:uid="{AA1652CB-7759-4061-96DA-5AAED0ACF7ED}"/>
    <cellStyle name="Comma 9 2 4 4" xfId="4567" xr:uid="{23691835-0EC6-48F7-8270-87155B6D73DB}"/>
    <cellStyle name="Comma 9 2 5" xfId="1872" xr:uid="{1E7E1B6B-9503-441C-BCE9-AA8B522E4697}"/>
    <cellStyle name="Comma 9 2 5 2" xfId="2919" xr:uid="{06B55E2D-DC2B-44F3-B2D1-A3B404640777}"/>
    <cellStyle name="Comma 9 2 5 3" xfId="3575" xr:uid="{7FC9946B-768A-4BA7-84D1-3820C2DC7F66}"/>
    <cellStyle name="Comma 9 2 6" xfId="1864" xr:uid="{DE34E7F0-CB11-4A9C-A30B-7F801BD79D0B}"/>
    <cellStyle name="Comma 9 2 6 2" xfId="2578" xr:uid="{A66A512A-E4D0-4CEE-B920-E53D7AF797CE}"/>
    <cellStyle name="Comma 9 2 6 3" xfId="3744" xr:uid="{AED5D22F-9E64-4C2F-8FCA-B6BB7080D76B}"/>
    <cellStyle name="Comma 9 2 7" xfId="2272" xr:uid="{CC66C7B6-4FDE-4867-8DE4-87DBBCAFF64D}"/>
    <cellStyle name="Comma 9 2 8" xfId="4025" xr:uid="{2AA6DBF9-E995-4BF7-86B9-239C65DD2F35}"/>
    <cellStyle name="Comma 9 3" xfId="943" xr:uid="{752808CE-DE9C-47B8-952A-831EEB4EEE12}"/>
    <cellStyle name="Comma 9 3 2" xfId="1874" xr:uid="{AA53892B-079D-40CD-8BCA-1725DB2F33DD}"/>
    <cellStyle name="Comma 9 3 2 2" xfId="3119" xr:uid="{2C3D53E5-0004-4DCF-B98E-2F980007731F}"/>
    <cellStyle name="Comma 9 3 2 3" xfId="2726" xr:uid="{CF252B57-55B8-47B0-A489-D2342F66266C}"/>
    <cellStyle name="Comma 9 3 2 4" xfId="3733" xr:uid="{608A375B-3A31-4F82-A4E3-3F632EE20212}"/>
    <cellStyle name="Comma 9 3 2 5" xfId="4417" xr:uid="{90D6B1E0-32FE-4F5E-894A-21D4A2A5F2BB}"/>
    <cellStyle name="Comma 9 3 3" xfId="1875" xr:uid="{0EFDFA67-8B9E-45F3-9B33-F3D7C9ABE9D8}"/>
    <cellStyle name="Comma 9 3 3 2" xfId="3120" xr:uid="{B26BE0D5-75C5-41B6-B434-D71DB0D11B37}"/>
    <cellStyle name="Comma 9 3 3 3" xfId="3743" xr:uid="{E8460911-FE2F-4D4C-AAF6-1ADD07962B1E}"/>
    <cellStyle name="Comma 9 3 3 4" xfId="4568" xr:uid="{3C1EDA68-FCCE-4ADB-9E17-528A2CC24287}"/>
    <cellStyle name="Comma 9 3 4" xfId="1873" xr:uid="{FD709F24-AC51-4992-B7DE-2E1D68E05704}"/>
    <cellStyle name="Comma 9 3 4 2" xfId="3118" xr:uid="{8E8C4D42-6909-4F8E-A730-593A0D76FD79}"/>
    <cellStyle name="Comma 9 3 4 3" xfId="3708" xr:uid="{2C7E920F-A62C-4668-8698-B6D9F207BF43}"/>
    <cellStyle name="Comma 9 3 5" xfId="2621" xr:uid="{5E464857-A2F5-4D20-AD29-4D581FCE3BD6}"/>
    <cellStyle name="Comma 9 3 6" xfId="2328" xr:uid="{B112DF5D-C693-4A5E-A2D1-FEADAE552804}"/>
    <cellStyle name="Comma 9 3 7" xfId="3972" xr:uid="{CFBAB367-72CE-42A4-AD9C-9DE864EBA60A}"/>
    <cellStyle name="Comma 9 4" xfId="944" xr:uid="{D7DBB0A2-B560-4CAB-924C-2994D7E8D60E}"/>
    <cellStyle name="Comma 9 4 2" xfId="1877" xr:uid="{D7673EE8-0A37-4139-ACC2-21E9CCD0C229}"/>
    <cellStyle name="Comma 9 4 2 2" xfId="3121" xr:uid="{823D9D10-0B40-4007-92EA-41B68F049DF8}"/>
    <cellStyle name="Comma 9 4 2 3" xfId="2901" xr:uid="{35AEE2D7-B361-46AF-A31B-3085E466504D}"/>
    <cellStyle name="Comma 9 4 3" xfId="1878" xr:uid="{61006941-747D-453D-9DAA-65C8E70E2C73}"/>
    <cellStyle name="Comma 9 4 3 2" xfId="2723" xr:uid="{CEE1359D-F6ED-4BEC-B7F5-6929DBF535D8}"/>
    <cellStyle name="Comma 9 4 3 3" xfId="2903" xr:uid="{91644236-B425-4D40-9914-F334B66B3EDC}"/>
    <cellStyle name="Comma 9 4 4" xfId="1876" xr:uid="{CD8D451B-190E-494D-BCB4-107CEB45C6F8}"/>
    <cellStyle name="Comma 9 4 4 2" xfId="4772" xr:uid="{36BFD0DD-5B33-4E8D-9B41-EABC72376F55}"/>
    <cellStyle name="Comma 9 4 5" xfId="4281" xr:uid="{0C345C36-D290-4545-AA46-CA1BFC6A2F5B}"/>
    <cellStyle name="Comma 9 5" xfId="945" xr:uid="{65131771-EFE1-4EBC-917B-0CFA01845A66}"/>
    <cellStyle name="Comma 9 5 2" xfId="1880" xr:uid="{D1E51249-7574-463E-9CED-BBF9BCE718DD}"/>
    <cellStyle name="Comma 9 5 3" xfId="1881" xr:uid="{334BA292-6F9A-4FF8-80F4-7FEA58040D2C}"/>
    <cellStyle name="Comma 9 5 4" xfId="1879" xr:uid="{92677D3D-D051-4173-937F-2575CCDA5780}"/>
    <cellStyle name="Comma 9 5 5" xfId="4569" xr:uid="{E2BF8B95-292B-4EBB-95E5-13A0BEA2FC52}"/>
    <cellStyle name="Comma 9 6" xfId="1882" xr:uid="{30AAAD46-0999-4308-9A19-E7513F79516A}"/>
    <cellStyle name="Comma 9 6 2" xfId="2918" xr:uid="{8F579887-F997-4D72-9635-496D938395E7}"/>
    <cellStyle name="Comma 9 6 3" xfId="3739" xr:uid="{0E3A2423-D733-43EA-9BF2-7BF3F9D81EC2}"/>
    <cellStyle name="Comma 9 7" xfId="1883" xr:uid="{165910D1-0628-4BA5-8E4B-46C8D53AADB7}"/>
    <cellStyle name="Comma 9 7 2" xfId="2518" xr:uid="{9AEFBFE8-D617-46C8-8DA6-F33DE5E046A5}"/>
    <cellStyle name="Comma 9 7 3" xfId="3697" xr:uid="{141B0A9D-062B-4FB2-96E3-3C0638AD6274}"/>
    <cellStyle name="Comma 9 8" xfId="1863" xr:uid="{C43CE1EF-80CD-4662-961E-08C9A933C706}"/>
    <cellStyle name="Comma 9 8 2" xfId="2212" xr:uid="{2FF46E0E-7B74-4273-84D8-64F6FE03E042}"/>
    <cellStyle name="Comma 9 8 3" xfId="3584" xr:uid="{AB78501B-A046-4BD2-8AD5-C73BCA89AD75}"/>
    <cellStyle name="Comma 9 9" xfId="4024" xr:uid="{135A0985-46EB-495A-AE2B-3EDA020F123A}"/>
    <cellStyle name="Currency" xfId="353" builtinId="4"/>
    <cellStyle name="Currency 2" xfId="354" xr:uid="{00000000-0005-0000-0000-000061010000}"/>
    <cellStyle name="Currency 2 2" xfId="355" xr:uid="{00000000-0005-0000-0000-000062010000}"/>
    <cellStyle name="Currency 2 2 2" xfId="1885" xr:uid="{392C1608-41BA-4EA3-9AEE-EB0AE51B9A0A}"/>
    <cellStyle name="Currency 2 2 3" xfId="1886" xr:uid="{5023CAC1-BB4E-426C-8FBF-F3CE45BA0E31}"/>
    <cellStyle name="Currency 2 2 4" xfId="1884" xr:uid="{0B81DCDB-6BBA-4103-B6A4-8D0DBE91BD57}"/>
    <cellStyle name="Currency 2 3" xfId="356" xr:uid="{00000000-0005-0000-0000-000063010000}"/>
    <cellStyle name="Currency 2 4" xfId="946" xr:uid="{A3B07D5B-AAB7-4BC6-833D-44055B5327C3}"/>
    <cellStyle name="Currency 2 4 2" xfId="947" xr:uid="{489024D0-7F2A-4D42-BF65-E9261A41C6BC}"/>
    <cellStyle name="Currency 2 4 2 2" xfId="1889" xr:uid="{5DFEF92D-656C-4B50-ACD2-BB27D2E13054}"/>
    <cellStyle name="Currency 2 4 2 3" xfId="1890" xr:uid="{07E0279B-A857-42F3-B48B-1E674AD3D289}"/>
    <cellStyle name="Currency 2 4 2 4" xfId="1888" xr:uid="{32435550-C2FA-44ED-B222-C552C4F68B53}"/>
    <cellStyle name="Currency 2 4 3" xfId="1891" xr:uid="{C5F63D8B-5543-4562-BDC8-B48E5BA4B3BE}"/>
    <cellStyle name="Currency 2 4 4" xfId="1892" xr:uid="{4B0E37E8-4774-49CF-8555-6B0B0D651263}"/>
    <cellStyle name="Currency 2 4 5" xfId="1887" xr:uid="{BA54B8EE-057A-4827-AD77-7A9FDA7C3254}"/>
    <cellStyle name="Currency 2 5" xfId="1893" xr:uid="{318E2C64-AAC8-4804-B16F-4CCC72C78E79}"/>
    <cellStyle name="Currency 3" xfId="357" xr:uid="{00000000-0005-0000-0000-000064010000}"/>
    <cellStyle name="Currency 3 2" xfId="948" xr:uid="{0883F317-7654-4881-B601-73C7EF074DC9}"/>
    <cellStyle name="Currency 3 2 2" xfId="1895" xr:uid="{718F69B8-D7C1-4615-A4B2-F1B57B55CF48}"/>
    <cellStyle name="Currency 3 2 3" xfId="1896" xr:uid="{C70625F1-973C-4D2F-9F53-5F28E2F8B123}"/>
    <cellStyle name="Currency 3 2 4" xfId="1894" xr:uid="{E8DE328C-A92B-4A99-BFF6-A2AFA96BBF16}"/>
    <cellStyle name="Currency 4" xfId="358" xr:uid="{00000000-0005-0000-0000-000065010000}"/>
    <cellStyle name="Currency 4 10" xfId="949" xr:uid="{985FC07D-808D-496B-A859-31CCAAD8D931}"/>
    <cellStyle name="Currency 4 10 2" xfId="1899" xr:uid="{84515B85-35A0-474F-9768-80758E6DCCD3}"/>
    <cellStyle name="Currency 4 10 2 2" xfId="3122" xr:uid="{14D14BDD-40B6-4B7A-B49A-8757836BAB42}"/>
    <cellStyle name="Currency 4 10 2 3" xfId="2096" xr:uid="{8BBCC01D-D3F5-4826-A281-26E6707303E8}"/>
    <cellStyle name="Currency 4 10 3" xfId="1900" xr:uid="{3B222904-F722-4966-B84B-B524CE029A6C}"/>
    <cellStyle name="Currency 4 10 4" xfId="1898" xr:uid="{9D63D4AE-7916-461C-994E-AE77CC5853EC}"/>
    <cellStyle name="Currency 4 10 5" xfId="4283" xr:uid="{40FF514D-3E23-4D62-9B2B-60A46598CB7E}"/>
    <cellStyle name="Currency 4 11" xfId="950" xr:uid="{8E7003EE-4E9A-4663-ADE0-CF0C69BC1040}"/>
    <cellStyle name="Currency 4 11 2" xfId="1902" xr:uid="{A6F9315E-F69E-4E61-BAD4-60ABDF0ADA71}"/>
    <cellStyle name="Currency 4 11 3" xfId="1903" xr:uid="{16571006-4F12-4700-9453-8F9292E6344E}"/>
    <cellStyle name="Currency 4 11 4" xfId="1901" xr:uid="{090463BB-B3F6-4119-A178-D5B6840E0C4C}"/>
    <cellStyle name="Currency 4 12" xfId="1904" xr:uid="{48E22B3D-913B-4582-9A23-3A1A188C7938}"/>
    <cellStyle name="Currency 4 12 2" xfId="2473" xr:uid="{3D3BFEBF-BCBE-428C-BCD2-77AF076EE010}"/>
    <cellStyle name="Currency 4 12 3" xfId="3644" xr:uid="{5C85F487-8A37-497C-97EF-624790D72EE1}"/>
    <cellStyle name="Currency 4 13" xfId="1905" xr:uid="{E2FA29BF-C301-4184-BE1E-ACE813F2CED4}"/>
    <cellStyle name="Currency 4 13 2" xfId="2203" xr:uid="{66B0E5C0-5DBA-4C29-8439-0E5256370832}"/>
    <cellStyle name="Currency 4 13 3" xfId="2115" xr:uid="{4875C9EA-601B-4E17-86F5-3ABFFAD6E675}"/>
    <cellStyle name="Currency 4 14" xfId="1897" xr:uid="{D1CC1CAA-4E26-468F-87A6-F35A1E1FD52E}"/>
    <cellStyle name="Currency 4 15" xfId="4028" xr:uid="{B2B4385C-1D0A-41CB-BB49-2F145D531CAD}"/>
    <cellStyle name="Currency 4 2" xfId="359" xr:uid="{00000000-0005-0000-0000-000066010000}"/>
    <cellStyle name="Currency 4 2 2" xfId="360" xr:uid="{00000000-0005-0000-0000-000067010000}"/>
    <cellStyle name="Currency 4 2 2 2" xfId="951" xr:uid="{013827DB-7951-4BEB-A05D-0F73A598232C}"/>
    <cellStyle name="Currency 4 2 2 2 2" xfId="1909" xr:uid="{DAD49DC5-690C-437B-97C4-06521A61979E}"/>
    <cellStyle name="Currency 4 2 2 2 2 2" xfId="3124" xr:uid="{F3158EE9-7108-4671-977A-F9022F7CA563}"/>
    <cellStyle name="Currency 4 2 2 2 2 3" xfId="2731" xr:uid="{C3CA4AD9-934E-4114-8B83-84D5DC676B90}"/>
    <cellStyle name="Currency 4 2 2 2 2 4" xfId="3741" xr:uid="{BD66E48C-9096-455F-96D8-D209641E4661}"/>
    <cellStyle name="Currency 4 2 2 2 2 5" xfId="4419" xr:uid="{5D43B1B8-E3F7-4F93-894E-3EE04C145873}"/>
    <cellStyle name="Currency 4 2 2 2 3" xfId="1910" xr:uid="{346B5A37-2FA1-4F8A-BE58-FC1CDA259AB4}"/>
    <cellStyle name="Currency 4 2 2 2 3 2" xfId="3125" xr:uid="{E21116AF-3E6C-48BE-BDD1-6E294F3F398F}"/>
    <cellStyle name="Currency 4 2 2 2 3 3" xfId="2126" xr:uid="{19594FB0-F7D7-4802-9F9E-7902CB56D07F}"/>
    <cellStyle name="Currency 4 2 2 2 3 4" xfId="4570" xr:uid="{382577F4-2023-4EE6-B88C-3AFB8872294D}"/>
    <cellStyle name="Currency 4 2 2 2 4" xfId="1908" xr:uid="{5289FCA1-9748-4994-B5C6-460BD7078817}"/>
    <cellStyle name="Currency 4 2 2 2 4 2" xfId="3123" xr:uid="{E9550808-ACE3-4FF7-8219-19C9A8838A3A}"/>
    <cellStyle name="Currency 4 2 2 2 4 3" xfId="3625" xr:uid="{4097A7F7-62FB-48E2-A69C-4E358E6CFF42}"/>
    <cellStyle name="Currency 4 2 2 2 5" xfId="2687" xr:uid="{6EE97970-E29C-4AC3-9BC9-8FE16676DD6B}"/>
    <cellStyle name="Currency 4 2 2 2 6" xfId="2332" xr:uid="{9552BD1C-F867-4E22-9186-52E5A62CEB59}"/>
    <cellStyle name="Currency 4 2 2 2 7" xfId="3976" xr:uid="{BE57B468-C129-445C-A2B3-888493ADDD74}"/>
    <cellStyle name="Currency 4 2 2 3" xfId="952" xr:uid="{3DD9093D-E6C8-4494-B53A-C915A67C690D}"/>
    <cellStyle name="Currency 4 2 2 3 2" xfId="1912" xr:uid="{F3497088-8D7B-4AE8-A51B-9B8DAC98C7F1}"/>
    <cellStyle name="Currency 4 2 2 3 2 2" xfId="3126" xr:uid="{C8A26941-DF75-48CD-B290-B35773EBA896}"/>
    <cellStyle name="Currency 4 2 2 3 2 3" xfId="3626" xr:uid="{FDEFB7DF-100B-480A-BA93-DAADFF079DCB}"/>
    <cellStyle name="Currency 4 2 2 3 3" xfId="1913" xr:uid="{AACB5FF6-6777-4680-8F74-ED23458EFB80}"/>
    <cellStyle name="Currency 4 2 2 3 3 2" xfId="2730" xr:uid="{83398324-AA0E-4999-BF88-527004AE2D16}"/>
    <cellStyle name="Currency 4 2 2 3 3 3" xfId="3695" xr:uid="{2841D3F3-533D-4993-A163-2EF2BC88657F}"/>
    <cellStyle name="Currency 4 2 2 3 4" xfId="1911" xr:uid="{BFD399C0-31D0-48C3-8EFD-2A1F02E52261}"/>
    <cellStyle name="Currency 4 2 2 3 4 2" xfId="4804" xr:uid="{E05124B7-3AB2-4257-AEB2-733F2561FE28}"/>
    <cellStyle name="Currency 4 2 2 3 5" xfId="4285" xr:uid="{33BDC9A6-F308-4D8F-92EC-24A4EE67FB9B}"/>
    <cellStyle name="Currency 4 2 2 4" xfId="1914" xr:uid="{A809CA7E-9834-4E56-81A4-F52C7E260B32}"/>
    <cellStyle name="Currency 4 2 2 4 2" xfId="3127" xr:uid="{6297BC92-C818-437E-B92A-D15CA7467B05}"/>
    <cellStyle name="Currency 4 2 2 4 3" xfId="3696" xr:uid="{48A8629B-7655-486A-8C23-7DA9B759F5D0}"/>
    <cellStyle name="Currency 4 2 2 4 4" xfId="4571" xr:uid="{6FE3B7E5-56C5-4EAD-90DE-A1D08F637F96}"/>
    <cellStyle name="Currency 4 2 2 5" xfId="1915" xr:uid="{5A884972-C1EB-4C40-900E-2466404A9CE0}"/>
    <cellStyle name="Currency 4 2 2 5 2" xfId="2921" xr:uid="{ED85973C-E67B-4E8F-A594-E2482234B883}"/>
    <cellStyle name="Currency 4 2 2 5 3" xfId="3621" xr:uid="{EE68091D-B7EA-496C-AFA0-02B292434A56}"/>
    <cellStyle name="Currency 4 2 2 6" xfId="1907" xr:uid="{7774C0BC-B238-4495-AF58-7577411749EF}"/>
    <cellStyle name="Currency 4 2 2 6 2" xfId="2592" xr:uid="{13CD6EA0-D3EE-4CE9-8920-03CCD0AC5A6B}"/>
    <cellStyle name="Currency 4 2 2 6 3" xfId="3660" xr:uid="{9A630BCD-9935-4434-83D4-08736D69189E}"/>
    <cellStyle name="Currency 4 2 2 7" xfId="2286" xr:uid="{50421DBC-C87E-423F-9AB5-F85F2690E273}"/>
    <cellStyle name="Currency 4 2 2 8" xfId="4030" xr:uid="{7D1985D3-6E37-409B-8422-F0C3DD65439F}"/>
    <cellStyle name="Currency 4 2 3" xfId="953" xr:uid="{3DD60597-996A-4ED7-8050-CF66B5ADFD11}"/>
    <cellStyle name="Currency 4 2 3 2" xfId="1917" xr:uid="{AC4AAB91-C2E1-4BDA-9CF5-C3E9554AE89F}"/>
    <cellStyle name="Currency 4 2 3 2 2" xfId="3129" xr:uid="{0941E794-838D-4AF4-A380-032F8CE003F1}"/>
    <cellStyle name="Currency 4 2 3 2 3" xfId="2732" xr:uid="{02A8BD06-1AC0-4EDB-B798-5A23712EDA25}"/>
    <cellStyle name="Currency 4 2 3 2 4" xfId="3654" xr:uid="{545A5C05-951E-4C4D-8676-F6873698919B}"/>
    <cellStyle name="Currency 4 2 3 2 5" xfId="4420" xr:uid="{EC876BA2-C1EE-472E-A92F-1D2372924C06}"/>
    <cellStyle name="Currency 4 2 3 3" xfId="1918" xr:uid="{945F5D96-06F8-471C-949D-64687E78D502}"/>
    <cellStyle name="Currency 4 2 3 3 2" xfId="3130" xr:uid="{94FA581B-8C83-48ED-94C7-05BC19AC9044}"/>
    <cellStyle name="Currency 4 2 3 3 3" xfId="3734" xr:uid="{BBC01558-8FC8-43B3-BA43-0E75411165B6}"/>
    <cellStyle name="Currency 4 2 3 3 4" xfId="4572" xr:uid="{ED5E423C-C17F-4BA2-90FF-8FE750FD31A5}"/>
    <cellStyle name="Currency 4 2 3 4" xfId="1916" xr:uid="{3AFF19AA-14A4-45E0-9C9C-B87612558786}"/>
    <cellStyle name="Currency 4 2 3 4 2" xfId="3128" xr:uid="{BE31D8A0-5A31-47F6-BB11-EBC15BDFA19B}"/>
    <cellStyle name="Currency 4 2 3 4 3" xfId="2116" xr:uid="{FCCDE741-1DC3-4C92-A431-EF547CDB0427}"/>
    <cellStyle name="Currency 4 2 3 5" xfId="2635" xr:uid="{DB69DD24-066B-4EDC-8DD9-59C8B6A9E82A}"/>
    <cellStyle name="Currency 4 2 3 6" xfId="2331" xr:uid="{D9ECA0AC-5AFC-4F27-9DED-04CFD4E73281}"/>
    <cellStyle name="Currency 4 2 3 7" xfId="3975" xr:uid="{52037BF2-1E8C-4DE8-9B70-B6F31533B8E2}"/>
    <cellStyle name="Currency 4 2 4" xfId="954" xr:uid="{E0684DB1-4C65-4B3E-B45D-BE76BE1A678E}"/>
    <cellStyle name="Currency 4 2 4 2" xfId="1920" xr:uid="{E7EFFED9-A282-4378-8AA9-58D6C2D41983}"/>
    <cellStyle name="Currency 4 2 4 2 2" xfId="3131" xr:uid="{AA8AFCCB-D375-401B-B076-7004317DEA8D}"/>
    <cellStyle name="Currency 4 2 4 2 3" xfId="2900" xr:uid="{C9A83D41-22C4-4375-9B5A-A807E7D2757C}"/>
    <cellStyle name="Currency 4 2 4 3" xfId="1921" xr:uid="{36CD740C-4F08-4A0A-BC46-3A5AA19DCA37}"/>
    <cellStyle name="Currency 4 2 4 3 2" xfId="2729" xr:uid="{57F3EC2A-9C96-4D94-9DD5-F512E87FFE2D}"/>
    <cellStyle name="Currency 4 2 4 3 3" xfId="3582" xr:uid="{0EEAB020-81C2-480D-A99F-CE80F802EDB6}"/>
    <cellStyle name="Currency 4 2 4 4" xfId="1919" xr:uid="{5EFA0A4B-BC94-4D86-B6B8-B949F5E565E8}"/>
    <cellStyle name="Currency 4 2 4 4 2" xfId="4821" xr:uid="{578D4BD6-4571-434C-8F64-6F82217BC09E}"/>
    <cellStyle name="Currency 4 2 4 5" xfId="4284" xr:uid="{BB59EA93-2927-479A-9F29-EAB3885C346A}"/>
    <cellStyle name="Currency 4 2 5" xfId="955" xr:uid="{3AB68A22-5383-4A87-976E-4DDDCEAD152D}"/>
    <cellStyle name="Currency 4 2 5 2" xfId="1923" xr:uid="{824CD97D-2875-4DF1-9770-4F8A3E963AFA}"/>
    <cellStyle name="Currency 4 2 5 3" xfId="1924" xr:uid="{CAF7DB65-A027-457D-B8ED-EA568090ED0D}"/>
    <cellStyle name="Currency 4 2 5 4" xfId="1922" xr:uid="{1CE56C91-B189-4AFB-9E83-A9AF40AC220A}"/>
    <cellStyle name="Currency 4 2 5 5" xfId="4573" xr:uid="{B51BF20E-7A26-4AC8-B583-1217E52F7D0A}"/>
    <cellStyle name="Currency 4 2 6" xfId="1925" xr:uid="{5090BA2A-89A6-45CC-8C81-D145A80A1BAA}"/>
    <cellStyle name="Currency 4 2 6 2" xfId="2920" xr:uid="{FA9233A3-21D5-48B1-AE2B-05D39C14FB5D}"/>
    <cellStyle name="Currency 4 2 6 3" xfId="3659" xr:uid="{C3DA63ED-EB5D-474B-BD5D-177C2239AEB5}"/>
    <cellStyle name="Currency 4 2 7" xfId="1926" xr:uid="{E4FFCA06-799A-42AB-A31A-4DCDBE52E8D3}"/>
    <cellStyle name="Currency 4 2 7 2" xfId="2532" xr:uid="{2F18C1F1-6F28-40D3-A814-FC8763F06F2A}"/>
    <cellStyle name="Currency 4 2 7 3" xfId="3641" xr:uid="{EB2D1E10-DF45-4F01-AC4A-3C12039C744C}"/>
    <cellStyle name="Currency 4 2 8" xfId="1906" xr:uid="{DA374869-D603-477B-B920-2DDCA248E29D}"/>
    <cellStyle name="Currency 4 2 8 2" xfId="2226" xr:uid="{CF58100A-CEA7-4F23-A091-B022C5CBCEA7}"/>
    <cellStyle name="Currency 4 2 8 3" xfId="3689" xr:uid="{56AEB4FF-FD8F-4735-B159-E4DD5576650E}"/>
    <cellStyle name="Currency 4 2 9" xfId="4029" xr:uid="{21EB25DA-2F56-4A53-B33A-C1F7F54BAD8A}"/>
    <cellStyle name="Currency 4 3" xfId="361" xr:uid="{00000000-0005-0000-0000-000068010000}"/>
    <cellStyle name="Currency 4 3 2" xfId="956" xr:uid="{678D07DD-6308-454D-A170-522349FA7D4C}"/>
    <cellStyle name="Currency 4 3 2 2" xfId="957" xr:uid="{1B843479-3C27-4903-800A-290F6B55B4DC}"/>
    <cellStyle name="Currency 4 3 2 2 2" xfId="1930" xr:uid="{FFDC8D11-D0C7-418F-A3E4-DDC38FC0D57E}"/>
    <cellStyle name="Currency 4 3 2 2 2 2" xfId="3133" xr:uid="{717DA8B9-B065-49EB-A015-0D130C07CC09}"/>
    <cellStyle name="Currency 4 3 2 2 2 3" xfId="2095" xr:uid="{CA255DAB-9DAF-4B83-B24D-21C5D2E98BAE}"/>
    <cellStyle name="Currency 4 3 2 2 3" xfId="1931" xr:uid="{33F0394E-2C15-48D0-8EB0-E9EB7EAAA454}"/>
    <cellStyle name="Currency 4 3 2 2 3 2" xfId="4830" xr:uid="{76F02C7E-6CA5-4FCF-857F-8F7EB66F59C3}"/>
    <cellStyle name="Currency 4 3 2 2 4" xfId="1929" xr:uid="{085D272F-8ACA-4733-96F9-43BCAEE14723}"/>
    <cellStyle name="Currency 4 3 2 2 5" xfId="4422" xr:uid="{9F58941D-8FD1-41EF-95EF-9BC0729EF1B3}"/>
    <cellStyle name="Currency 4 3 2 3" xfId="1932" xr:uid="{E0D9E805-5484-4BEA-8B66-A279D4ADF92A}"/>
    <cellStyle name="Currency 4 3 2 3 2" xfId="3134" xr:uid="{D5A64B3A-F0EF-4E48-96A9-441B7CBBA36E}"/>
    <cellStyle name="Currency 4 3 2 3 3" xfId="3638" xr:uid="{0D2C2D2F-AE27-4671-B934-F246EAAEA8AE}"/>
    <cellStyle name="Currency 4 3 2 3 4" xfId="4574" xr:uid="{0F93C687-E555-4B51-901C-076B347DC7C7}"/>
    <cellStyle name="Currency 4 3 2 4" xfId="1933" xr:uid="{7C281F25-C6D6-447A-AD80-6BAEFED37D56}"/>
    <cellStyle name="Currency 4 3 2 4 2" xfId="3132" xr:uid="{4EECDF70-FF5A-49D9-8AA9-2ED5553CB4E1}"/>
    <cellStyle name="Currency 4 3 2 4 3" xfId="3681" xr:uid="{971DF5C4-0CBC-4C10-8EAF-C67FAD6585A6}"/>
    <cellStyle name="Currency 4 3 2 5" xfId="1928" xr:uid="{2D8EEDA1-7B94-4FD1-BA37-2DD746DF5769}"/>
    <cellStyle name="Currency 4 3 2 5 2" xfId="2569" xr:uid="{770111DD-BCDD-4200-8467-51BF0CC2DD66}"/>
    <cellStyle name="Currency 4 3 2 5 3" xfId="3633" xr:uid="{45EA0A13-1A43-4CF7-8BFF-584608B49CC9}"/>
    <cellStyle name="Currency 4 3 2 6" xfId="2333" xr:uid="{A91EEC5F-BD54-493A-8234-259890703932}"/>
    <cellStyle name="Currency 4 3 2 7" xfId="3977" xr:uid="{06856032-D171-4569-877F-723381756FA4}"/>
    <cellStyle name="Currency 4 3 3" xfId="958" xr:uid="{E4B91D5D-66D6-4469-854F-7EC196CB7D77}"/>
    <cellStyle name="Currency 4 3 3 2" xfId="1935" xr:uid="{9DF8173F-6CC8-483B-A9AF-071ECB0560AB}"/>
    <cellStyle name="Currency 4 3 3 2 2" xfId="3136" xr:uid="{BF3D2DAC-35B6-4225-9C0E-F0E9CF27E1EA}"/>
    <cellStyle name="Currency 4 3 3 2 3" xfId="2733" xr:uid="{A0681CBF-0952-4C0E-B8C8-9BAEC5E9A67E}"/>
    <cellStyle name="Currency 4 3 3 2 4" xfId="2106" xr:uid="{84448822-2F54-46F0-856F-B53057AA4F0C}"/>
    <cellStyle name="Currency 4 3 3 2 5" xfId="4423" xr:uid="{00782AA1-2BA4-4791-93D9-9358338EDB6C}"/>
    <cellStyle name="Currency 4 3 3 3" xfId="1936" xr:uid="{416935DB-EB52-4500-AAB3-61FA4BFEF8C4}"/>
    <cellStyle name="Currency 4 3 3 3 2" xfId="3137" xr:uid="{9D5749AA-FE67-4F60-B632-FC62667CF20A}"/>
    <cellStyle name="Currency 4 3 3 3 3" xfId="3701" xr:uid="{47A44CB9-0F1A-460B-80DB-1CA00560BCC9}"/>
    <cellStyle name="Currency 4 3 3 3 4" xfId="4575" xr:uid="{E11D0C6E-00EB-414E-9649-58C8E34A6D7E}"/>
    <cellStyle name="Currency 4 3 3 4" xfId="1934" xr:uid="{D97FB2A0-A85C-4E77-A3C0-4158289BAAD3}"/>
    <cellStyle name="Currency 4 3 3 4 2" xfId="3135" xr:uid="{BCAD7E4D-B1AA-4DE8-A465-A49F1D752429}"/>
    <cellStyle name="Currency 4 3 3 4 3" xfId="3730" xr:uid="{0FBEB70F-A674-49AE-BBCE-127F75B3AC1E}"/>
    <cellStyle name="Currency 4 3 3 5" xfId="2672" xr:uid="{59FABE09-8C89-474F-B663-9298358850E7}"/>
    <cellStyle name="Currency 4 3 3 6" xfId="4286" xr:uid="{A7DFB0B4-F688-4F86-97A6-55FAE2DB4166}"/>
    <cellStyle name="Currency 4 3 4" xfId="959" xr:uid="{3BB97714-6EE7-4266-817A-2FEB27873ABD}"/>
    <cellStyle name="Currency 4 3 4 2" xfId="1938" xr:uid="{48DF9DBD-2053-44BD-8D44-7CE1B787BA6C}"/>
    <cellStyle name="Currency 4 3 4 2 2" xfId="3138" xr:uid="{16D93E19-4980-43EA-B0B8-5C5DD5138E23}"/>
    <cellStyle name="Currency 4 3 4 2 3" xfId="3666" xr:uid="{6779B807-CBAA-4B29-89C7-87131E6E2E51}"/>
    <cellStyle name="Currency 4 3 4 3" xfId="1939" xr:uid="{87866468-AD2F-4266-B093-779F3FDE8124}"/>
    <cellStyle name="Currency 4 3 4 3 2" xfId="4820" xr:uid="{1E3091D7-65DF-4667-8B75-F8385A588FF8}"/>
    <cellStyle name="Currency 4 3 4 4" xfId="1937" xr:uid="{12466FCB-D006-4BB5-9D69-36AE97FE6BD4}"/>
    <cellStyle name="Currency 4 3 4 5" xfId="4421" xr:uid="{7244CE8C-8CC7-40D6-A2CC-AE0E64D59ED7}"/>
    <cellStyle name="Currency 4 3 5" xfId="1940" xr:uid="{46832651-092A-41CE-8866-7729677EF093}"/>
    <cellStyle name="Currency 4 3 5 2" xfId="3139" xr:uid="{6B49A9A1-3132-4567-B632-52767C1BCEB0}"/>
    <cellStyle name="Currency 4 3 5 3" xfId="3598" xr:uid="{20EA3F6D-076B-495D-A9BA-44A3E60DF3D3}"/>
    <cellStyle name="Currency 4 3 5 4" xfId="4576" xr:uid="{62F43DB4-BCAD-461E-B93E-B9DD4CBDD74E}"/>
    <cellStyle name="Currency 4 3 6" xfId="1941" xr:uid="{50F81B94-8464-473E-BD17-2BD6490EE3BA}"/>
    <cellStyle name="Currency 4 3 6 2" xfId="2922" xr:uid="{8D2B071C-12AD-4A43-A29D-C738ADE80474}"/>
    <cellStyle name="Currency 4 3 6 3" xfId="3627" xr:uid="{923355E6-7878-4C3C-8DB8-6C43138E5415}"/>
    <cellStyle name="Currency 4 3 7" xfId="1927" xr:uid="{949F9FB5-0770-4295-A556-2FDD58B1D905}"/>
    <cellStyle name="Currency 4 3 7 2" xfId="2509" xr:uid="{C36BE391-B8B1-4B4C-977F-63E234ABAC1B}"/>
    <cellStyle name="Currency 4 3 7 3" xfId="3740" xr:uid="{C68B7F3B-6FEA-4928-9B2B-F0FCDF69F0B6}"/>
    <cellStyle name="Currency 4 3 8" xfId="2263" xr:uid="{7936837A-24F4-4B39-835B-D37B9E69A468}"/>
    <cellStyle name="Currency 4 3 9" xfId="4031" xr:uid="{08A130FA-614D-4401-8681-64205ACD216C}"/>
    <cellStyle name="Currency 4 4" xfId="362" xr:uid="{00000000-0005-0000-0000-000069010000}"/>
    <cellStyle name="Currency 4 4 2" xfId="960" xr:uid="{08EAB902-E27A-4339-868C-1EC31F1403ED}"/>
    <cellStyle name="Currency 4 4 2 2" xfId="961" xr:uid="{F7099258-2D25-4F05-B8E7-DF063901BF2C}"/>
    <cellStyle name="Currency 4 4 2 2 2" xfId="1945" xr:uid="{07F0C550-0A55-426C-ACAC-9B9B90E9609A}"/>
    <cellStyle name="Currency 4 4 2 2 2 2" xfId="3141" xr:uid="{E6FD7CA9-A6D2-4C57-AF2D-3AAD7CC4611E}"/>
    <cellStyle name="Currency 4 4 2 2 2 3" xfId="2104" xr:uid="{13458B77-A12B-4026-AE64-9C0B06FBC4CA}"/>
    <cellStyle name="Currency 4 4 2 2 3" xfId="1946" xr:uid="{8BC6DD50-68CA-4F0D-B6AB-D33C32A0464D}"/>
    <cellStyle name="Currency 4 4 2 2 3 2" xfId="4785" xr:uid="{328A601C-6C2B-4105-93A8-E6AC76419B88}"/>
    <cellStyle name="Currency 4 4 2 2 4" xfId="1944" xr:uid="{417BFCD4-5B69-45DA-BE4C-CF1C3544DDA9}"/>
    <cellStyle name="Currency 4 4 2 2 5" xfId="4424" xr:uid="{5B7BE791-6F03-482E-98DB-16F8416DF1CA}"/>
    <cellStyle name="Currency 4 4 2 3" xfId="1947" xr:uid="{298C6720-5CF8-4AC7-A3FB-E3ACE02F21F0}"/>
    <cellStyle name="Currency 4 4 2 3 2" xfId="3142" xr:uid="{5A61335E-4206-48CF-9EE0-5B4571BF00C7}"/>
    <cellStyle name="Currency 4 4 2 3 3" xfId="3731" xr:uid="{3FDA172F-826A-452E-B78F-770CF05A0090}"/>
    <cellStyle name="Currency 4 4 2 3 4" xfId="4577" xr:uid="{87EAF6CF-1350-48C9-A829-C70E0ABE9222}"/>
    <cellStyle name="Currency 4 4 2 4" xfId="1948" xr:uid="{D49ED8DD-55A0-4171-B65C-D49079F00150}"/>
    <cellStyle name="Currency 4 4 2 4 2" xfId="3140" xr:uid="{DA7FA9DB-9C69-480B-A97B-2CF6846DC1D8}"/>
    <cellStyle name="Currency 4 4 2 4 3" xfId="3596" xr:uid="{857C5071-24AA-45C8-BEA8-B9253888D3AA}"/>
    <cellStyle name="Currency 4 4 2 5" xfId="1943" xr:uid="{6C1B323B-1781-4C75-B4B6-83EE8B383EC4}"/>
    <cellStyle name="Currency 4 4 2 5 2" xfId="2652" xr:uid="{60955529-66A8-43D0-94F5-36AA4AA2E7BB}"/>
    <cellStyle name="Currency 4 4 2 5 3" xfId="3700" xr:uid="{01482F66-B2B4-413C-BC9D-BF135C6CA80E}"/>
    <cellStyle name="Currency 4 4 2 6" xfId="2334" xr:uid="{F2A2A47E-1BEB-48F1-A2B2-357B7F9A0F68}"/>
    <cellStyle name="Currency 4 4 2 7" xfId="3978" xr:uid="{1CB0FA2E-0E08-4EB6-8C2D-EC83B06B82DA}"/>
    <cellStyle name="Currency 4 4 3" xfId="962" xr:uid="{D791A16B-117E-4529-B83A-0E8C3DF8A107}"/>
    <cellStyle name="Currency 4 4 3 2" xfId="1950" xr:uid="{419D73A7-D6B1-4275-BB2A-008DF435D382}"/>
    <cellStyle name="Currency 4 4 3 2 2" xfId="3143" xr:uid="{0D68CFE4-F058-42CD-AD4C-9A39A333ED2D}"/>
    <cellStyle name="Currency 4 4 3 2 3" xfId="3593" xr:uid="{268A141C-59EC-45B2-ACEB-739D2AB31446}"/>
    <cellStyle name="Currency 4 4 3 3" xfId="1951" xr:uid="{C27883CD-5C39-400B-9D8E-1F3FB7F90E68}"/>
    <cellStyle name="Currency 4 4 3 3 2" xfId="2734" xr:uid="{BFA432AA-CBFD-4D4F-9E3B-4B5199E8A142}"/>
    <cellStyle name="Currency 4 4 3 3 3" xfId="3623" xr:uid="{BD80F0A1-FB21-4F09-8B60-4970CED4F6F5}"/>
    <cellStyle name="Currency 4 4 3 4" xfId="1949" xr:uid="{0FB6857E-D36B-494F-9D21-1DDDBB7516C0}"/>
    <cellStyle name="Currency 4 4 3 4 2" xfId="3918" xr:uid="{5C23EF95-7573-47C7-976F-1446BEFBD801}"/>
    <cellStyle name="Currency 4 4 3 5" xfId="4287" xr:uid="{02BDA47D-CF4A-4C11-881F-E47C086D26A0}"/>
    <cellStyle name="Currency 4 4 4" xfId="963" xr:uid="{152E745F-8CB8-4762-BB55-7AE8ACFE9465}"/>
    <cellStyle name="Currency 4 4 4 2" xfId="1953" xr:uid="{8E64540C-774D-4A76-A55B-ECD5605377B5}"/>
    <cellStyle name="Currency 4 4 4 3" xfId="1954" xr:uid="{96A429C7-0DBB-4CCF-9F1E-964736CE15F7}"/>
    <cellStyle name="Currency 4 4 4 4" xfId="1952" xr:uid="{BC7621A6-6E2C-4AD1-8351-50C06E79A8CE}"/>
    <cellStyle name="Currency 4 4 4 5" xfId="4578" xr:uid="{366E8536-CA65-41C8-B6F6-6D603FD0B724}"/>
    <cellStyle name="Currency 4 4 5" xfId="1955" xr:uid="{423DBEB7-8072-42E6-BA24-A0C5D2486B64}"/>
    <cellStyle name="Currency 4 4 5 2" xfId="2923" xr:uid="{0F03710E-431E-4973-9E38-493159EE525D}"/>
    <cellStyle name="Currency 4 4 5 3" xfId="3599" xr:uid="{BB3ACAB0-11D8-41B4-B376-4BDA92763353}"/>
    <cellStyle name="Currency 4 4 6" xfId="1956" xr:uid="{F03389AD-4679-4E4B-B3AF-56F12F0206B3}"/>
    <cellStyle name="Currency 4 4 6 2" xfId="2489" xr:uid="{C22711EB-4DE3-4C1D-BB0E-E57C8CB663C4}"/>
    <cellStyle name="Currency 4 4 6 3" xfId="3631" xr:uid="{1B9140D7-298C-4FFB-B2BD-87C1AF4C11CB}"/>
    <cellStyle name="Currency 4 4 7" xfId="1942" xr:uid="{B8A9D2FF-C765-4037-A2B4-402ED6608CEE}"/>
    <cellStyle name="Currency 4 4 7 2" xfId="2243" xr:uid="{C707AE3B-2ED1-4EB2-B4F4-3B03ADFBCC0B}"/>
    <cellStyle name="Currency 4 4 7 3" xfId="3589" xr:uid="{D8DEDB5F-083F-4F02-B4D8-B62FB7764BD2}"/>
    <cellStyle name="Currency 4 4 8" xfId="4032" xr:uid="{555E8321-C1CA-46AA-8DF3-F92FDB27C031}"/>
    <cellStyle name="Currency 4 5" xfId="363" xr:uid="{00000000-0005-0000-0000-00006A010000}"/>
    <cellStyle name="Currency 4 5 2" xfId="964" xr:uid="{09EF471F-D5A0-4087-9769-2B3BC6934FA1}"/>
    <cellStyle name="Currency 4 5 2 2" xfId="965" xr:uid="{F6458E3C-6F47-446B-955F-65A23F92E643}"/>
    <cellStyle name="Currency 4 5 2 2 2" xfId="1960" xr:uid="{CE4EE902-FEB8-471B-B500-E865D1981FC0}"/>
    <cellStyle name="Currency 4 5 2 2 3" xfId="1961" xr:uid="{1268C7BD-24C7-4897-BAE4-5FD30A031256}"/>
    <cellStyle name="Currency 4 5 2 2 4" xfId="1959" xr:uid="{B6ED233E-DD0D-413E-867C-F2C5D0F0B322}"/>
    <cellStyle name="Currency 4 5 2 3" xfId="1962" xr:uid="{C38B0F3B-853F-47F0-8404-DA3463E3FF4B}"/>
    <cellStyle name="Currency 4 5 2 3 2" xfId="2735" xr:uid="{7E22D71C-DBFA-497C-9E2C-35B14CBCC38A}"/>
    <cellStyle name="Currency 4 5 2 3 3" xfId="3714" xr:uid="{03C8C002-A289-470C-9DD6-546905409B43}"/>
    <cellStyle name="Currency 4 5 2 4" xfId="1963" xr:uid="{86233AAD-9EF8-4D33-A107-D228DF9BAE1E}"/>
    <cellStyle name="Currency 4 5 2 4 2" xfId="4779" xr:uid="{36421EDB-C85C-4618-AE5A-F1690DDA5F2A}"/>
    <cellStyle name="Currency 4 5 2 5" xfId="1958" xr:uid="{AC0B1A03-F2B4-4D9C-A423-278A5CC05A2B}"/>
    <cellStyle name="Currency 4 5 2 6" xfId="4288" xr:uid="{2BB492D8-1CD8-4AAD-B9A6-AB73D7190839}"/>
    <cellStyle name="Currency 4 5 3" xfId="966" xr:uid="{6835004F-51E5-4828-85BF-9E57503002A6}"/>
    <cellStyle name="Currency 4 5 3 2" xfId="1965" xr:uid="{20E28CAC-7307-44E5-A98D-0797D989F6E2}"/>
    <cellStyle name="Currency 4 5 3 3" xfId="1966" xr:uid="{FA59E3BD-8852-4158-BE88-874E57AC4160}"/>
    <cellStyle name="Currency 4 5 3 4" xfId="1964" xr:uid="{AC990A04-2B2D-4F1E-B349-5790D0EB953C}"/>
    <cellStyle name="Currency 4 5 3 5" xfId="4579" xr:uid="{FD9B47C2-EBC1-411C-ADB7-C3D1AA1894C1}"/>
    <cellStyle name="Currency 4 5 4" xfId="967" xr:uid="{06860664-C69C-41DA-BBC4-E609DB16E1F6}"/>
    <cellStyle name="Currency 4 5 4 2" xfId="1968" xr:uid="{48E9C064-1DAB-4439-9394-C168F1FADB62}"/>
    <cellStyle name="Currency 4 5 4 3" xfId="1969" xr:uid="{91197E38-3DF8-41B6-89C5-846FB229A478}"/>
    <cellStyle name="Currency 4 5 4 4" xfId="1967" xr:uid="{3CA50884-3F77-404E-9211-03397C54D709}"/>
    <cellStyle name="Currency 4 5 5" xfId="1970" xr:uid="{BA0699AC-9731-4A63-A1F4-7E9D7714E763}"/>
    <cellStyle name="Currency 4 5 5 2" xfId="2549" xr:uid="{3D301D6C-F283-4069-AF23-F570248CC79C}"/>
    <cellStyle name="Currency 4 5 5 3" xfId="3725" xr:uid="{A33657C2-DF3C-4748-BBBA-BAF7A9533637}"/>
    <cellStyle name="Currency 4 5 6" xfId="1971" xr:uid="{910C0BEB-A35C-49F6-829E-D7A1D294A28A}"/>
    <cellStyle name="Currency 4 5 6 2" xfId="2335" xr:uid="{CB91DA29-EED7-42C0-A465-AD4E7F631CBC}"/>
    <cellStyle name="Currency 4 5 6 3" xfId="2094" xr:uid="{2093378A-27B2-4EF5-9ABB-22C49FD1E446}"/>
    <cellStyle name="Currency 4 5 7" xfId="1957" xr:uid="{FF817C1D-4530-409A-A731-A75AECC83F40}"/>
    <cellStyle name="Currency 4 5 8" xfId="4033" xr:uid="{5B7733B9-A7D5-485E-AE0C-40C44ACF3215}"/>
    <cellStyle name="Currency 4 6" xfId="364" xr:uid="{00000000-0005-0000-0000-00006B010000}"/>
    <cellStyle name="Currency 4 6 2" xfId="968" xr:uid="{6B834B90-9C16-4821-ADE2-4F9D2D5E0A94}"/>
    <cellStyle name="Currency 4 6 2 2" xfId="969" xr:uid="{2F1924F0-4491-47D0-AD77-F02F58BEAD37}"/>
    <cellStyle name="Currency 4 6 2 2 2" xfId="1975" xr:uid="{DDC32CB2-814A-431B-98BC-14958305F8DA}"/>
    <cellStyle name="Currency 4 6 2 2 3" xfId="1976" xr:uid="{50484452-65E0-4EB3-AAC8-0BC58837A10F}"/>
    <cellStyle name="Currency 4 6 2 2 4" xfId="1974" xr:uid="{85DFC99D-865C-4AB5-9DAB-70B8FDF2AD03}"/>
    <cellStyle name="Currency 4 6 2 3" xfId="1977" xr:uid="{0EA1167B-4FF6-42EE-B807-F2FBF9CCBF48}"/>
    <cellStyle name="Currency 4 6 2 3 2" xfId="2736" xr:uid="{94D04D4F-C545-4EE6-B272-551427A17DC4}"/>
    <cellStyle name="Currency 4 6 2 3 3" xfId="3674" xr:uid="{7A1125B0-C160-43D9-883E-3585C8280B5E}"/>
    <cellStyle name="Currency 4 6 2 4" xfId="1978" xr:uid="{12311F4D-EF14-4B30-B183-AB23186B0A00}"/>
    <cellStyle name="Currency 4 6 2 4 2" xfId="3917" xr:uid="{935544A4-B3F0-4A6D-B177-A0326EDC798F}"/>
    <cellStyle name="Currency 4 6 2 5" xfId="1973" xr:uid="{FD44046F-7A95-48EF-8189-CA840FB277FF}"/>
    <cellStyle name="Currency 4 6 2 6" xfId="4289" xr:uid="{5D56E9C2-EAD5-4B37-AF2E-504A5E170905}"/>
    <cellStyle name="Currency 4 6 3" xfId="970" xr:uid="{FEC9611B-FF80-438B-9C67-FEE22EDDB964}"/>
    <cellStyle name="Currency 4 6 3 2" xfId="1980" xr:uid="{176E0AE1-FA09-42DF-9504-44D919F9E85B}"/>
    <cellStyle name="Currency 4 6 3 3" xfId="1981" xr:uid="{DFC4609C-5809-478E-97A5-1571A0757B87}"/>
    <cellStyle name="Currency 4 6 3 4" xfId="1979" xr:uid="{F48B368C-41D7-4B99-8467-24FD081F32C5}"/>
    <cellStyle name="Currency 4 6 3 5" xfId="4580" xr:uid="{DC41E547-87D4-4CC2-B28F-E22CDE7A7601}"/>
    <cellStyle name="Currency 4 6 4" xfId="971" xr:uid="{2FD94053-3D91-40B7-B92E-FB22A7FBF10E}"/>
    <cellStyle name="Currency 4 6 4 2" xfId="1983" xr:uid="{E4A27C6E-2C57-4409-8CDB-EECA2511F219}"/>
    <cellStyle name="Currency 4 6 4 3" xfId="1984" xr:uid="{E07A24EE-376A-4369-B98C-5DC15CCE5405}"/>
    <cellStyle name="Currency 4 6 4 4" xfId="1982" xr:uid="{B9E51578-34CB-4F2A-95C8-F6262182D05C}"/>
    <cellStyle name="Currency 4 6 5" xfId="1985" xr:uid="{7D2A57AA-76FF-43D0-8806-7DB462F119E0}"/>
    <cellStyle name="Currency 4 6 5 2" xfId="2612" xr:uid="{B9C602C5-586F-4BE7-B1C4-A15B6654210B}"/>
    <cellStyle name="Currency 4 6 5 3" xfId="2123" xr:uid="{2FD69591-7C71-4A2A-8FC4-94698A8C4ACC}"/>
    <cellStyle name="Currency 4 6 6" xfId="1986" xr:uid="{90213F4A-FA71-4585-B3A5-885A346EF136}"/>
    <cellStyle name="Currency 4 6 6 2" xfId="2336" xr:uid="{DB0358F4-B394-4351-99C0-11688ABF250E}"/>
    <cellStyle name="Currency 4 6 6 3" xfId="3606" xr:uid="{E1BD65C9-D09E-4C1A-8D49-271CF2E968CB}"/>
    <cellStyle name="Currency 4 6 7" xfId="1972" xr:uid="{B0A27CB3-8CDD-45C1-A7FC-5575FDE95EB1}"/>
    <cellStyle name="Currency 4 6 8" xfId="4034" xr:uid="{931DA42B-99C5-4C5C-B6E2-E4E2E61B56BC}"/>
    <cellStyle name="Currency 4 7" xfId="365" xr:uid="{00000000-0005-0000-0000-00006C010000}"/>
    <cellStyle name="Currency 4 7 2" xfId="972" xr:uid="{1CEE0AED-FF14-485E-A797-A8EED95DD60D}"/>
    <cellStyle name="Currency 4 7 2 2" xfId="1989" xr:uid="{22624A58-CE27-4E16-BB29-06CEF8EB035E}"/>
    <cellStyle name="Currency 4 7 2 2 2" xfId="2924" xr:uid="{BBB64BB9-2DB6-4C38-BE8F-092E7CCC44E2}"/>
    <cellStyle name="Currency 4 7 2 2 3" xfId="3713" xr:uid="{19C6231D-1EF7-4540-88B7-6FEDB59B42EA}"/>
    <cellStyle name="Currency 4 7 2 3" xfId="1990" xr:uid="{B26EF95D-2E98-47C3-A95D-DD132F17BC73}"/>
    <cellStyle name="Currency 4 7 2 4" xfId="1988" xr:uid="{EC7F557C-8180-425A-8B8D-6026A695D81F}"/>
    <cellStyle name="Currency 4 7 3" xfId="973" xr:uid="{8056549C-FA99-4B3A-8F59-7FFFFC7FAF6E}"/>
    <cellStyle name="Currency 4 7 3 2" xfId="1992" xr:uid="{0422DDB5-43D3-43C3-A594-2FDB8E932B28}"/>
    <cellStyle name="Currency 4 7 3 3" xfId="1993" xr:uid="{93719B63-8B7B-4787-A379-342121B2DF15}"/>
    <cellStyle name="Currency 4 7 3 4" xfId="1991" xr:uid="{FF68129D-3127-427C-8BC4-EEDBA58FED49}"/>
    <cellStyle name="Currency 4 7 4" xfId="1994" xr:uid="{4D03BAE4-ADA1-4D4F-9DDF-9CF8B916341A}"/>
    <cellStyle name="Currency 4 7 4 2" xfId="2337" xr:uid="{0E6E3A84-2CFA-4EF2-9D40-4460961EC192}"/>
    <cellStyle name="Currency 4 7 4 3" xfId="3675" xr:uid="{E20F7CD9-78E4-4D2D-9134-A2454C41F594}"/>
    <cellStyle name="Currency 4 7 5" xfId="1995" xr:uid="{7417005A-036E-46C9-A256-FFA55C12C71D}"/>
    <cellStyle name="Currency 4 7 6" xfId="1987" xr:uid="{9E02E690-8D93-47F7-A11B-F30E9140FC0A}"/>
    <cellStyle name="Currency 4 7 7" xfId="4035" xr:uid="{FB65B7E6-53A6-4135-A507-4600B6275DF7}"/>
    <cellStyle name="Currency 4 8" xfId="366" xr:uid="{00000000-0005-0000-0000-00006D010000}"/>
    <cellStyle name="Currency 4 8 2" xfId="974" xr:uid="{67CF8A7C-B490-4E55-8EF9-CBD36FA861F7}"/>
    <cellStyle name="Currency 4 8 2 2" xfId="1998" xr:uid="{5F53F6CC-DFD6-41DA-8BB5-94D9817792B9}"/>
    <cellStyle name="Currency 4 8 2 2 2" xfId="2925" xr:uid="{C349CC37-4315-40D7-B3A3-C76DDC52BF6C}"/>
    <cellStyle name="Currency 4 8 2 2 3" xfId="3602" xr:uid="{4E179B17-98E4-4536-95E5-3CCF8CC807E4}"/>
    <cellStyle name="Currency 4 8 2 3" xfId="1999" xr:uid="{915C6122-A1CB-4018-B3D3-F3736F4123B6}"/>
    <cellStyle name="Currency 4 8 2 4" xfId="1997" xr:uid="{5A1BF91C-9A82-42E2-BC08-C460A35EC13F}"/>
    <cellStyle name="Currency 4 8 3" xfId="975" xr:uid="{81F25AE0-FEEA-4EDF-B61C-3112B0B7F075}"/>
    <cellStyle name="Currency 4 8 3 2" xfId="2001" xr:uid="{5AB03B39-4545-43B3-AE7C-A161A90B925C}"/>
    <cellStyle name="Currency 4 8 3 3" xfId="2002" xr:uid="{B89A6B48-9E74-41C5-B5A1-CBB6B0F5D592}"/>
    <cellStyle name="Currency 4 8 3 4" xfId="2000" xr:uid="{0005B5D6-A0EB-4FD1-8F00-BD1E5BC1AEA1}"/>
    <cellStyle name="Currency 4 8 4" xfId="2003" xr:uid="{7BDF8D7F-5A4E-4B82-A856-AC71EE9A3656}"/>
    <cellStyle name="Currency 4 8 4 2" xfId="2338" xr:uid="{52BCFEF6-920B-4381-8B45-760BF4BCCB7C}"/>
    <cellStyle name="Currency 4 8 4 3" xfId="2127" xr:uid="{9637F982-1E0A-4F49-94DF-0F2DA7185529}"/>
    <cellStyle name="Currency 4 8 5" xfId="2004" xr:uid="{5A3C3953-2834-4027-8B4C-45BF6011AE52}"/>
    <cellStyle name="Currency 4 8 6" xfId="1996" xr:uid="{6B701AF2-C9A4-40AA-8FA5-BC8A465F0007}"/>
    <cellStyle name="Currency 4 8 7" xfId="4036" xr:uid="{B75355CB-FC19-470D-9001-A40B83756E26}"/>
    <cellStyle name="Currency 4 9" xfId="976" xr:uid="{5DD7DE8A-F93A-4F0C-84A6-E5587C5D930A}"/>
    <cellStyle name="Currency 4 9 2" xfId="2006" xr:uid="{BC8119A1-E50E-409A-B7C8-C487483C55E5}"/>
    <cellStyle name="Currency 4 9 2 2" xfId="3144" xr:uid="{C21FFF3B-4144-4FC1-A664-722C01F115CB}"/>
    <cellStyle name="Currency 4 9 2 3" xfId="3724" xr:uid="{8941B9A0-FFDF-4B92-B0E6-452EE8C67A70}"/>
    <cellStyle name="Currency 4 9 3" xfId="2007" xr:uid="{3822D4B9-9919-4C76-8393-DD540CC86D57}"/>
    <cellStyle name="Currency 4 9 3 2" xfId="2728" xr:uid="{9A37612C-AD8D-4E0E-9766-29896A24B8CA}"/>
    <cellStyle name="Currency 4 9 3 3" xfId="3694" xr:uid="{F8354AE4-D870-4A2A-AFB1-361B4BDF4FB7}"/>
    <cellStyle name="Currency 4 9 4" xfId="2005" xr:uid="{856993BD-7AB6-4A4B-820D-9604A9011EEB}"/>
    <cellStyle name="Currency 4 9 4 2" xfId="2330" xr:uid="{EF346BA8-FD87-4AEB-9756-CEEAEC851D91}"/>
    <cellStyle name="Currency 4 9 4 3" xfId="3683" xr:uid="{3BFDEE8F-6188-4BD6-924D-20F5CBF3A9C0}"/>
    <cellStyle name="Currency 4 9 5" xfId="3974" xr:uid="{0A64F9D1-7E1E-4AEB-917D-24EDEE23AD64}"/>
    <cellStyle name="Currency 5" xfId="367" xr:uid="{00000000-0005-0000-0000-00006E010000}"/>
    <cellStyle name="Currency 5 2" xfId="368" xr:uid="{00000000-0005-0000-0000-00006F010000}"/>
    <cellStyle name="Currency 5 2 2" xfId="977" xr:uid="{D4CE00F2-CA55-421D-9985-F491EC6A4745}"/>
    <cellStyle name="Currency 5 2 2 2" xfId="2011" xr:uid="{729599EB-9D00-4454-9B4E-FAFB100A7ACC}"/>
    <cellStyle name="Currency 5 2 2 2 2" xfId="3146" xr:uid="{2B9D92C8-9655-420E-9195-7FA6AFBB01F8}"/>
    <cellStyle name="Currency 5 2 2 2 3" xfId="2739" xr:uid="{7C572868-169E-4A73-A959-B10F1CB1187D}"/>
    <cellStyle name="Currency 5 2 2 2 4" xfId="2092" xr:uid="{1CCA91C1-6C84-4279-9BB6-2C12EC2F7A87}"/>
    <cellStyle name="Currency 5 2 2 2 5" xfId="4425" xr:uid="{3490AC07-F2A7-4CD4-BE9F-752239E1C3BC}"/>
    <cellStyle name="Currency 5 2 2 3" xfId="2012" xr:uid="{47DA8CE6-ADEB-4DF8-BD8A-82811F4CC803}"/>
    <cellStyle name="Currency 5 2 2 3 2" xfId="3147" xr:uid="{4C7C7B95-A343-4AE9-97D6-C6C056660977}"/>
    <cellStyle name="Currency 5 2 2 3 3" xfId="3587" xr:uid="{8C961439-CD0E-4F4A-B42D-2EB5A5B71F61}"/>
    <cellStyle name="Currency 5 2 2 3 4" xfId="4581" xr:uid="{9C08F95B-53C4-4537-965C-DFDF41FAC1C4}"/>
    <cellStyle name="Currency 5 2 2 4" xfId="2010" xr:uid="{4E223EB0-4E32-4424-9CE4-F7AF01507104}"/>
    <cellStyle name="Currency 5 2 2 4 2" xfId="3145" xr:uid="{C7EDD5B6-289E-4294-8A48-02175F7C3829}"/>
    <cellStyle name="Currency 5 2 2 4 3" xfId="3719" xr:uid="{2C0D5DFC-33C7-41F7-BF8D-2E924BCCF7CE}"/>
    <cellStyle name="Currency 5 2 2 5" xfId="2681" xr:uid="{082EDB3C-5001-4193-B561-DB0528AC22ED}"/>
    <cellStyle name="Currency 5 2 2 6" xfId="2340" xr:uid="{F22B7332-D671-4CEE-B688-063404932A79}"/>
    <cellStyle name="Currency 5 2 2 7" xfId="3980" xr:uid="{7C71F43F-0DAF-4B45-8F88-282943B42744}"/>
    <cellStyle name="Currency 5 2 3" xfId="978" xr:uid="{E3141044-E3BF-43D2-B83F-525E0FFB41BE}"/>
    <cellStyle name="Currency 5 2 3 2" xfId="2014" xr:uid="{A57FA567-2987-43BD-A20D-CBE1C38C3573}"/>
    <cellStyle name="Currency 5 2 3 2 2" xfId="3148" xr:uid="{67F6D150-5B78-4638-B366-3F24D2E5264E}"/>
    <cellStyle name="Currency 5 2 3 2 3" xfId="3703" xr:uid="{A615A4D2-1069-4F86-8861-E670D03753FC}"/>
    <cellStyle name="Currency 5 2 3 3" xfId="2015" xr:uid="{6C02070E-5D4D-4D15-8522-129995E66E1E}"/>
    <cellStyle name="Currency 5 2 3 3 2" xfId="2738" xr:uid="{D5E54F30-06E4-491A-999C-CE1111E19792}"/>
    <cellStyle name="Currency 5 2 3 3 3" xfId="3617" xr:uid="{DFDF0CCE-5F83-4C94-8767-BE2838907673}"/>
    <cellStyle name="Currency 5 2 3 4" xfId="2013" xr:uid="{1153BD5D-303F-4200-80F9-C74DFAE33B7B}"/>
    <cellStyle name="Currency 5 2 3 4 2" xfId="3922" xr:uid="{D97B93D6-EA59-4701-B73D-3C414E332FBD}"/>
    <cellStyle name="Currency 5 2 3 5" xfId="4291" xr:uid="{7F53B40C-38E7-4175-9DA7-15F70B904B93}"/>
    <cellStyle name="Currency 5 2 4" xfId="2016" xr:uid="{888E593B-E19A-47BC-BE8E-6E283EB2EEE9}"/>
    <cellStyle name="Currency 5 2 4 2" xfId="3149" xr:uid="{3D22742F-C3D7-455C-B227-164A9010897B}"/>
    <cellStyle name="Currency 5 2 4 3" xfId="2093" xr:uid="{B2D87976-C1B8-4608-BFD7-6EB3A86C60BF}"/>
    <cellStyle name="Currency 5 2 4 4" xfId="4582" xr:uid="{6B8B0E58-8304-4A35-A310-21986B698774}"/>
    <cellStyle name="Currency 5 2 5" xfId="2017" xr:uid="{7064FF67-888C-458D-8637-C4C425F0E1E9}"/>
    <cellStyle name="Currency 5 2 5 2" xfId="2927" xr:uid="{11C7EAF8-5A70-49B1-8B0F-D4CF4D86EDC1}"/>
    <cellStyle name="Currency 5 2 5 3" xfId="3646" xr:uid="{A9209523-7CD4-49BA-BD15-87D6B32A4FF6}"/>
    <cellStyle name="Currency 5 2 6" xfId="2009" xr:uid="{0AE4F536-8A73-456D-917D-760B1B5B1754}"/>
    <cellStyle name="Currency 5 2 6 2" xfId="2579" xr:uid="{70F976C3-05E3-41E7-BC7E-A80C0D94E74A}"/>
    <cellStyle name="Currency 5 2 6 3" xfId="3632" xr:uid="{22DD8F87-8C25-444C-B3FF-3ED9589E6FBB}"/>
    <cellStyle name="Currency 5 2 7" xfId="2273" xr:uid="{0BA560B8-3267-496B-910B-82C8FC75AAED}"/>
    <cellStyle name="Currency 5 2 8" xfId="4038" xr:uid="{96FEE6F8-7EE5-4198-A2CC-1CCB74EF105C}"/>
    <cellStyle name="Currency 5 3" xfId="979" xr:uid="{D0F3B5AB-31A3-40DE-9959-6BF71AF8C48D}"/>
    <cellStyle name="Currency 5 3 2" xfId="2019" xr:uid="{4B51A0CC-07B3-428D-AE51-CAD2F8B3DED8}"/>
    <cellStyle name="Currency 5 3 2 2" xfId="3151" xr:uid="{2662E26C-C4EE-4461-9FCC-4E83D873ECD1}"/>
    <cellStyle name="Currency 5 3 2 3" xfId="2740" xr:uid="{FD3994A2-BC47-44F4-AF87-66BC8762A027}"/>
    <cellStyle name="Currency 5 3 2 4" xfId="3738" xr:uid="{85B527F3-D407-43DD-80B2-B0C53BD2D805}"/>
    <cellStyle name="Currency 5 3 2 5" xfId="4426" xr:uid="{460DF3C5-AA25-4645-B30F-8F28E7E39910}"/>
    <cellStyle name="Currency 5 3 3" xfId="2020" xr:uid="{B185AABA-A216-4D73-9034-C5C3A2F2349F}"/>
    <cellStyle name="Currency 5 3 3 2" xfId="3152" xr:uid="{7E79CF4A-A52E-4956-B0D0-A1D11950795B}"/>
    <cellStyle name="Currency 5 3 3 3" xfId="2125" xr:uid="{95DD4E2B-81E8-467C-94E0-5DE9A2182E3A}"/>
    <cellStyle name="Currency 5 3 3 4" xfId="4583" xr:uid="{A9F798CE-9D8B-4B54-B990-868D2E1EC57B}"/>
    <cellStyle name="Currency 5 3 4" xfId="2018" xr:uid="{D3D0835A-EAC5-4993-AA6A-1B4C4A0D4105}"/>
    <cellStyle name="Currency 5 3 4 2" xfId="3150" xr:uid="{1B2ACDC8-FBD2-48FB-9341-3BE5846D5BDA}"/>
    <cellStyle name="Currency 5 3 4 3" xfId="3583" xr:uid="{DAC6EC3F-B707-4A5A-B6BB-4883A5056741}"/>
    <cellStyle name="Currency 5 3 5" xfId="2622" xr:uid="{999CCECA-B5D0-4BCB-90A0-2C8B69DFCCE8}"/>
    <cellStyle name="Currency 5 3 6" xfId="2339" xr:uid="{7D4D5A2F-FB37-4ACA-B29E-520491460E5D}"/>
    <cellStyle name="Currency 5 3 7" xfId="3979" xr:uid="{AAD9495C-4E08-4D33-B567-0F7F121F109E}"/>
    <cellStyle name="Currency 5 4" xfId="980" xr:uid="{3F7C2868-C670-4855-9763-26FFE808EF10}"/>
    <cellStyle name="Currency 5 4 2" xfId="2022" xr:uid="{7A9BB870-AE72-42B0-97C6-D3E46951477E}"/>
    <cellStyle name="Currency 5 4 2 2" xfId="3153" xr:uid="{65E7387B-47FD-4CC3-8F4A-EECA3655116E}"/>
    <cellStyle name="Currency 5 4 2 3" xfId="3680" xr:uid="{362BCFCF-0418-44A1-9035-907866334654}"/>
    <cellStyle name="Currency 5 4 3" xfId="2023" xr:uid="{B0707E08-B0BF-492B-B4EE-B2580029D03D}"/>
    <cellStyle name="Currency 5 4 3 2" xfId="2737" xr:uid="{86240182-19D9-4CF5-A901-6900371D4FA2}"/>
    <cellStyle name="Currency 5 4 3 3" xfId="2114" xr:uid="{3291A7C5-4EB3-493C-8CD5-05EAA9DAAB64}"/>
    <cellStyle name="Currency 5 4 4" xfId="2021" xr:uid="{BE1BC78F-D48D-4F1E-9D9B-EB6E6BE8D781}"/>
    <cellStyle name="Currency 5 4 4 2" xfId="4834" xr:uid="{A3004EB5-C2FC-48C0-A39C-43813CD57D9B}"/>
    <cellStyle name="Currency 5 4 5" xfId="4290" xr:uid="{CFB760C0-2DC6-43EF-9320-0A7603EF979D}"/>
    <cellStyle name="Currency 5 5" xfId="981" xr:uid="{6FD8318D-DAE0-4408-8CEA-B65C6FFBA2F2}"/>
    <cellStyle name="Currency 5 5 2" xfId="2025" xr:uid="{69D75916-52FE-4033-A254-9FDDBE75F6DB}"/>
    <cellStyle name="Currency 5 5 3" xfId="2026" xr:uid="{2C00C3AA-AFAF-4D97-960D-10AABFA43A0E}"/>
    <cellStyle name="Currency 5 5 4" xfId="2024" xr:uid="{C48E10A4-5DD3-4FD9-97EC-F73832546E68}"/>
    <cellStyle name="Currency 5 5 5" xfId="4584" xr:uid="{8089E963-EE6A-4166-AD27-537B8C258AEE}"/>
    <cellStyle name="Currency 5 6" xfId="2027" xr:uid="{E5558797-31CD-45DD-B56C-94F6831AF5C3}"/>
    <cellStyle name="Currency 5 6 2" xfId="2926" xr:uid="{5DD2C4A6-8A75-45D9-B17C-CCBBD986896F}"/>
    <cellStyle name="Currency 5 6 3" xfId="3729" xr:uid="{782CD31C-1D19-438B-B4DB-912DB4048270}"/>
    <cellStyle name="Currency 5 7" xfId="2028" xr:uid="{F008FA30-52D8-430F-B88D-C204F6C0A724}"/>
    <cellStyle name="Currency 5 7 2" xfId="2519" xr:uid="{C3E79AEA-C2E1-4F8B-85A4-F9751B7F1799}"/>
    <cellStyle name="Currency 5 7 3" xfId="3685" xr:uid="{5C0F1CFA-DDF3-4484-AC1F-4A69905508CF}"/>
    <cellStyle name="Currency 5 8" xfId="2008" xr:uid="{C178BFFA-DBDF-4EEF-BB68-ADB4EB30EF48}"/>
    <cellStyle name="Currency 5 8 2" xfId="2213" xr:uid="{CA4ED452-BC59-4A9A-B79F-8B3D09AE401A}"/>
    <cellStyle name="Currency 5 8 3" xfId="3737" xr:uid="{4B089A2F-F2DC-4192-BC6D-67C5EA096A06}"/>
    <cellStyle name="Currency 5 9" xfId="4037" xr:uid="{2857D41D-39AA-44A1-BAF9-3EA6FB536814}"/>
    <cellStyle name="Currency 6" xfId="982" xr:uid="{10CE1AF9-2ECF-445C-8388-5F7FFE58C786}"/>
    <cellStyle name="Currency 6 2" xfId="2030" xr:uid="{03BB7840-D00C-4CF2-A376-054CD313E744}"/>
    <cellStyle name="Currency 6 2 2" xfId="3155" xr:uid="{1809131E-8EF3-4C1D-9021-A6315CACD054}"/>
    <cellStyle name="Currency 6 2 3" xfId="2741" xr:uid="{C88FD17E-0296-4C1D-ABA5-21C641592853}"/>
    <cellStyle name="Currency 6 2 4" xfId="3693" xr:uid="{0A99EF6C-7BB2-4F88-91EA-3CE184497C35}"/>
    <cellStyle name="Currency 6 2 5" xfId="4427" xr:uid="{73FE71A3-4C54-480E-A8A1-57057DF71D38}"/>
    <cellStyle name="Currency 6 3" xfId="2031" xr:uid="{F7E27257-4823-4F47-AC2F-F9AF12F4AACD}"/>
    <cellStyle name="Currency 6 3 2" xfId="3156" xr:uid="{81C11FAF-B8BD-4EB9-AAE1-1F3CBA754958}"/>
    <cellStyle name="Currency 6 3 3" xfId="3586" xr:uid="{3B231376-C564-4B88-9C9B-5A9BEFA23392}"/>
    <cellStyle name="Currency 6 3 4" xfId="4585" xr:uid="{28AEF7F9-B5D6-4220-8147-24AB3F86F8D1}"/>
    <cellStyle name="Currency 6 4" xfId="2029" xr:uid="{7DD26506-4493-400F-BC09-13820863731D}"/>
    <cellStyle name="Currency 6 4 2" xfId="3154" xr:uid="{D482BF5A-AB1D-4E4B-BA92-7FBB8EB438A4}"/>
    <cellStyle name="Currency 6 4 3" xfId="3591" xr:uid="{39AD7E63-7D3C-4974-A2E7-08C10B4E13C3}"/>
    <cellStyle name="Currency 6 5" xfId="2693" xr:uid="{895B0B70-7B35-4C3E-BCC8-62F387F9F82E}"/>
    <cellStyle name="Currency 6 6" xfId="2298" xr:uid="{1EA6DD77-752A-4C21-BD44-3BC3B220C161}"/>
    <cellStyle name="Currency 6 7" xfId="4026" xr:uid="{1F36F2AC-5E7F-4041-A380-D3EA9C638B20}"/>
    <cellStyle name="Currency 7" xfId="2727" xr:uid="{1078E4A3-3F38-4EFF-A6B0-F192B7808E09}"/>
    <cellStyle name="Currency 7 2" xfId="3157" xr:uid="{A705B953-09C1-448F-99C2-3F38EF9A334F}"/>
    <cellStyle name="Currency 7 3" xfId="4418" xr:uid="{FBC74DE4-669B-4989-B1DF-A10015FD54BD}"/>
    <cellStyle name="Emphasis 1" xfId="369" xr:uid="{00000000-0005-0000-0000-000070010000}"/>
    <cellStyle name="Emphasis 2" xfId="370" xr:uid="{00000000-0005-0000-0000-000071010000}"/>
    <cellStyle name="Emphasis 3" xfId="371" xr:uid="{00000000-0005-0000-0000-000072010000}"/>
    <cellStyle name="Good 2" xfId="372" xr:uid="{00000000-0005-0000-0000-000073010000}"/>
    <cellStyle name="Good 3" xfId="373" xr:uid="{00000000-0005-0000-0000-000074010000}"/>
    <cellStyle name="Heading 1 2" xfId="374" xr:uid="{00000000-0005-0000-0000-000075010000}"/>
    <cellStyle name="Heading 1 3" xfId="375" xr:uid="{00000000-0005-0000-0000-000076010000}"/>
    <cellStyle name="Heading 2 2" xfId="376" xr:uid="{00000000-0005-0000-0000-000077010000}"/>
    <cellStyle name="Heading 2 3" xfId="377" xr:uid="{00000000-0005-0000-0000-000078010000}"/>
    <cellStyle name="Heading 3 2" xfId="378" xr:uid="{00000000-0005-0000-0000-000079010000}"/>
    <cellStyle name="Heading 3 3" xfId="379" xr:uid="{00000000-0005-0000-0000-00007A010000}"/>
    <cellStyle name="Heading 4 2" xfId="380" xr:uid="{00000000-0005-0000-0000-00007B010000}"/>
    <cellStyle name="Heading 4 3" xfId="381" xr:uid="{00000000-0005-0000-0000-00007C010000}"/>
    <cellStyle name="Hyperlink" xfId="382" builtinId="8"/>
    <cellStyle name="Hyperlink 2" xfId="383" xr:uid="{00000000-0005-0000-0000-00007E010000}"/>
    <cellStyle name="Hyperlink 3" xfId="384" xr:uid="{00000000-0005-0000-0000-00007F010000}"/>
    <cellStyle name="Hyperlink 4" xfId="385" xr:uid="{00000000-0005-0000-0000-000080010000}"/>
    <cellStyle name="Input 2" xfId="386" xr:uid="{00000000-0005-0000-0000-000081010000}"/>
    <cellStyle name="Input 3" xfId="387" xr:uid="{00000000-0005-0000-0000-000082010000}"/>
    <cellStyle name="Linked Cell 2" xfId="388" xr:uid="{00000000-0005-0000-0000-000083010000}"/>
    <cellStyle name="Linked Cell 3" xfId="389" xr:uid="{00000000-0005-0000-0000-000084010000}"/>
    <cellStyle name="Neutral 2" xfId="390" xr:uid="{00000000-0005-0000-0000-000085010000}"/>
    <cellStyle name="Neutral 3" xfId="391" xr:uid="{00000000-0005-0000-0000-000086010000}"/>
    <cellStyle name="Normal" xfId="0" builtinId="0"/>
    <cellStyle name="Normal 10" xfId="392" xr:uid="{00000000-0005-0000-0000-000088010000}"/>
    <cellStyle name="Normal 10 10" xfId="983" xr:uid="{4D84BC89-E62F-43A4-A5A2-08096DF0C22B}"/>
    <cellStyle name="Normal 10 10 2" xfId="3158" xr:uid="{952DBAB8-D611-4F23-AC83-95D1184726E8}"/>
    <cellStyle name="Normal 10 10 3" xfId="2897" xr:uid="{2EE57F87-4EF1-4992-A63E-42C9548C1D43}"/>
    <cellStyle name="Normal 10 10 4" xfId="4292" xr:uid="{79809D8D-A81E-4F6A-8108-B9F6BC7A2FDF}"/>
    <cellStyle name="Normal 10 11" xfId="984" xr:uid="{662B79F5-63A5-451B-AA96-9FF050ED9EA8}"/>
    <cellStyle name="Normal 10 12" xfId="985" xr:uid="{609D7D96-729D-4D2D-9573-902DE1CBCF15}"/>
    <cellStyle name="Normal 10 13" xfId="2211" xr:uid="{5A282318-096D-48AB-9E6D-2A737EE702F1}"/>
    <cellStyle name="Normal 10 14" xfId="4051" xr:uid="{F2FF00A1-48E5-439A-8D6E-A6E967CC89F7}"/>
    <cellStyle name="Normal 10 2" xfId="393" xr:uid="{00000000-0005-0000-0000-000089010000}"/>
    <cellStyle name="Normal 10 2 2" xfId="986" xr:uid="{62EBBE34-49E5-48D9-84FB-6EE79EE3E945}"/>
    <cellStyle name="Normal 10 2 2 2" xfId="987" xr:uid="{3BC676A9-0F49-4CF1-9B44-9789DFC749CC}"/>
    <cellStyle name="Normal 10 2 2 2 2" xfId="988" xr:uid="{2CEEBFEE-181C-45FA-86E7-081B61DCB356}"/>
    <cellStyle name="Normal 10 2 2 2 2 2" xfId="3161" xr:uid="{F7635C97-753A-4470-BB80-8904E2B40426}"/>
    <cellStyle name="Normal 10 2 2 2 2 3" xfId="4429" xr:uid="{E0983610-35C4-4260-82A2-9D82315D5522}"/>
    <cellStyle name="Normal 10 2 2 2 3" xfId="3162" xr:uid="{B802B507-3013-48AD-BFFB-5309C9BD818D}"/>
    <cellStyle name="Normal 10 2 2 2 3 2" xfId="4586" xr:uid="{E1F30B68-71D8-4408-BBA6-6546F27222FF}"/>
    <cellStyle name="Normal 10 2 2 2 4" xfId="3160" xr:uid="{1CE5B4B4-699D-4328-9062-B047DA840200}"/>
    <cellStyle name="Normal 10 2 2 2 5" xfId="4397" xr:uid="{27C13992-0109-44D7-8F5B-2F8B3B1FD5CE}"/>
    <cellStyle name="Normal 10 2 2 3" xfId="2744" xr:uid="{B09C382D-2FFC-447C-A42C-3E45B45E422B}"/>
    <cellStyle name="Normal 10 2 2 3 2" xfId="3163" xr:uid="{DF6829A2-6DFD-4D83-8C46-AEDB659D7915}"/>
    <cellStyle name="Normal 10 2 2 3 3" xfId="4428" xr:uid="{D76B8F6B-B71D-4103-AAB8-28D5532BED0A}"/>
    <cellStyle name="Normal 10 2 2 4" xfId="3164" xr:uid="{59B52FB3-F53D-49B8-BCA3-5239B4A590F6}"/>
    <cellStyle name="Normal 10 2 2 4 2" xfId="4587" xr:uid="{9B0ACC64-9D19-4464-8A41-0C7FCEBDABD4}"/>
    <cellStyle name="Normal 10 2 2 5" xfId="3159" xr:uid="{E1730759-F658-4E63-882F-FB2EF2EFF45E}"/>
    <cellStyle name="Normal 10 2 2 6" xfId="2600" xr:uid="{55269A74-ECA3-431F-AD0B-611072CBF180}"/>
    <cellStyle name="Normal 10 2 2 7" xfId="2294" xr:uid="{28CC3DB2-A688-4A63-AFA4-18D817154E49}"/>
    <cellStyle name="Normal 10 2 2 8" xfId="3953" xr:uid="{55CE0758-FACC-42D5-9B5D-B2549C0FDC59}"/>
    <cellStyle name="Normal 10 2 3" xfId="989" xr:uid="{27287DA7-D36E-4A3C-BAA0-D68194E21D47}"/>
    <cellStyle name="Normal 10 2 3 2" xfId="2745" xr:uid="{FC707DAB-E736-4A48-859E-95BA8029D16B}"/>
    <cellStyle name="Normal 10 2 3 2 2" xfId="3166" xr:uid="{9B2F8DD1-2960-413D-80BA-80E4BF3D7160}"/>
    <cellStyle name="Normal 10 2 3 2 3" xfId="4430" xr:uid="{0441426C-062D-4B7E-AFFF-78AC78CC6E55}"/>
    <cellStyle name="Normal 10 2 3 3" xfId="3167" xr:uid="{84BA787E-E148-419D-AF1F-E5EA85363146}"/>
    <cellStyle name="Normal 10 2 3 3 2" xfId="4588" xr:uid="{7842B073-5AE1-4DAE-BC5D-52B7C6128588}"/>
    <cellStyle name="Normal 10 2 3 4" xfId="3165" xr:uid="{505562D5-348A-4D8F-BBFC-0B9C2B4E1E49}"/>
    <cellStyle name="Normal 10 2 3 5" xfId="2643" xr:uid="{7515FADA-18BB-42D9-9081-6349D94AF133}"/>
    <cellStyle name="Normal 10 2 3 6" xfId="2342" xr:uid="{C0BA82C1-F476-4261-BE9E-DF367E6DC329}"/>
    <cellStyle name="Normal 10 2 3 7" xfId="3982" xr:uid="{CC17593D-62FB-4BA2-BB25-3660B746B1ED}"/>
    <cellStyle name="Normal 10 2 4" xfId="990" xr:uid="{5DEE3B2F-729D-495D-83C0-49BC159AC583}"/>
    <cellStyle name="Normal 10 2 4 2" xfId="3168" xr:uid="{26F43442-D59C-4D4E-98BD-FCE9F5B8F450}"/>
    <cellStyle name="Normal 10 2 4 3" xfId="2743" xr:uid="{1B44D926-411E-498F-A755-1582F16B6AFD}"/>
    <cellStyle name="Normal 10 2 4 4" xfId="4293" xr:uid="{53F513EB-DA95-42DC-896E-8BE48356CA05}"/>
    <cellStyle name="Normal 10 2 5" xfId="3169" xr:uid="{925B2348-93E0-429E-AF0C-085C49F618AD}"/>
    <cellStyle name="Normal 10 2 5 2" xfId="4589" xr:uid="{43635DDA-191C-4FCC-BCA2-04E246EECA93}"/>
    <cellStyle name="Normal 10 2 6" xfId="2928" xr:uid="{7FCA11F6-8AAD-48AC-A5C4-F8CC392B549C}"/>
    <cellStyle name="Normal 10 2 7" xfId="2540" xr:uid="{A316EF52-CD5D-4B47-BF67-8679C22E6340}"/>
    <cellStyle name="Normal 10 2 8" xfId="2234" xr:uid="{09F68D09-0B53-4CBA-9E12-7AC65B45DE7E}"/>
    <cellStyle name="Normal 10 2 9" xfId="4052" xr:uid="{62340739-8175-44B4-9F87-B5A887845FFE}"/>
    <cellStyle name="Normal 10 3" xfId="394" xr:uid="{00000000-0005-0000-0000-00008A010000}"/>
    <cellStyle name="Normal 10 3 2" xfId="991" xr:uid="{9B510366-042C-42BD-96F5-1BDCEE3B49DF}"/>
    <cellStyle name="Normal 10 3 2 2" xfId="992" xr:uid="{F0C48BB6-693C-4CAD-B595-C5D5B8C6F1FD}"/>
    <cellStyle name="Normal 10 3 2 2 2" xfId="3171" xr:uid="{5A709B74-FFA6-463B-B3EB-9AE1A8FD1A98}"/>
    <cellStyle name="Normal 10 3 2 2 3" xfId="4432" xr:uid="{2DFDBA6B-0F72-43AA-8BAB-F9AB5EE5ED42}"/>
    <cellStyle name="Normal 10 3 2 3" xfId="3172" xr:uid="{88ACB42B-B208-4378-9C50-6044556E81EC}"/>
    <cellStyle name="Normal 10 3 2 3 2" xfId="4590" xr:uid="{8BD91D49-0C84-4E31-8380-571A3739F794}"/>
    <cellStyle name="Normal 10 3 2 4" xfId="3170" xr:uid="{3DAA9B9A-47D8-4635-AB18-622F976926A8}"/>
    <cellStyle name="Normal 10 3 2 5" xfId="2577" xr:uid="{A2D54927-3D8A-4147-AA11-E1055B40202C}"/>
    <cellStyle name="Normal 10 3 2 6" xfId="2343" xr:uid="{73D4B8A0-1800-4320-87A7-9F1C315E81B7}"/>
    <cellStyle name="Normal 10 3 2 7" xfId="3983" xr:uid="{31AB2AC8-FD0C-4604-9EBB-66420D8F4402}"/>
    <cellStyle name="Normal 10 3 3" xfId="993" xr:uid="{ECBAAA1D-FB1F-4DAE-B38F-677FAAF5291E}"/>
    <cellStyle name="Normal 10 3 3 2" xfId="2746" xr:uid="{9410C9C1-D6B0-49EF-AD4A-9C540B0EDA2D}"/>
    <cellStyle name="Normal 10 3 3 2 2" xfId="3174" xr:uid="{88B05B8B-2635-4B0E-B47B-B9B0569EE097}"/>
    <cellStyle name="Normal 10 3 3 2 3" xfId="4433" xr:uid="{44EE0A35-4BCF-4CD1-B7A2-52B0AB3D5159}"/>
    <cellStyle name="Normal 10 3 3 3" xfId="3175" xr:uid="{537EE2E8-D934-47C3-8592-6BFEE18BF341}"/>
    <cellStyle name="Normal 10 3 3 3 2" xfId="4591" xr:uid="{11ED1C86-275A-4276-AD23-86278481CCA2}"/>
    <cellStyle name="Normal 10 3 3 4" xfId="3173" xr:uid="{FE7C6BB2-D290-4E35-94B4-480432F9AFD4}"/>
    <cellStyle name="Normal 10 3 3 5" xfId="2679" xr:uid="{5AA18FA2-E6DB-4720-A210-5224A26DF514}"/>
    <cellStyle name="Normal 10 3 3 6" xfId="4294" xr:uid="{10519ADC-8528-4474-864E-9E903791EF32}"/>
    <cellStyle name="Normal 10 3 4" xfId="994" xr:uid="{0443CF85-B39E-4931-B99C-31EB0415220A}"/>
    <cellStyle name="Normal 10 3 4 2" xfId="3176" xr:uid="{0AE7D3AF-D8D8-4B9D-9048-9C2E4E42069A}"/>
    <cellStyle name="Normal 10 3 4 3" xfId="4431" xr:uid="{4BF3B79E-B590-42A4-8447-79EA916B68D6}"/>
    <cellStyle name="Normal 10 3 5" xfId="3177" xr:uid="{0DCC6E10-F550-4CEE-899D-4E7FCE673559}"/>
    <cellStyle name="Normal 10 3 5 2" xfId="4592" xr:uid="{67BF846F-69FE-473B-9A67-B526A0F86D30}"/>
    <cellStyle name="Normal 10 3 6" xfId="2929" xr:uid="{F9901907-246B-4630-A89E-DF4C3B886505}"/>
    <cellStyle name="Normal 10 3 7" xfId="2517" xr:uid="{C62935FF-0971-4834-A343-74F3627333CF}"/>
    <cellStyle name="Normal 10 3 8" xfId="2271" xr:uid="{2F15FB2C-3561-4757-83ED-5B7004969549}"/>
    <cellStyle name="Normal 10 3 9" xfId="4053" xr:uid="{BB767D21-3F9A-40A1-855E-29042980A84B}"/>
    <cellStyle name="Normal 10 4" xfId="395" xr:uid="{00000000-0005-0000-0000-00008B010000}"/>
    <cellStyle name="Normal 10 4 2" xfId="995" xr:uid="{5478466D-46E6-487F-9A32-48ADADE1E476}"/>
    <cellStyle name="Normal 10 4 2 2" xfId="996" xr:uid="{91857D24-D7F4-4525-9AE9-3961DF3094E5}"/>
    <cellStyle name="Normal 10 4 2 2 2" xfId="3179" xr:uid="{7DD7BEB6-E08B-46E6-8317-3D8F3BB3B751}"/>
    <cellStyle name="Normal 10 4 2 2 3" xfId="4434" xr:uid="{27195743-9648-440E-8B25-170BC5D05DE6}"/>
    <cellStyle name="Normal 10 4 2 3" xfId="3180" xr:uid="{1B30F86B-44BE-48E7-B2B6-9CFD589447AB}"/>
    <cellStyle name="Normal 10 4 2 3 2" xfId="4593" xr:uid="{43F81E2F-C8B2-4D15-AD6B-FCF877E20A87}"/>
    <cellStyle name="Normal 10 4 2 4" xfId="3178" xr:uid="{53E1041A-BCA2-4C0F-8C33-AE3AFA4021C1}"/>
    <cellStyle name="Normal 10 4 2 5" xfId="2660" xr:uid="{649C9FF4-F279-4AD7-B369-578DE0EA5975}"/>
    <cellStyle name="Normal 10 4 2 6" xfId="2344" xr:uid="{77060296-003B-42BD-A8F2-7EAD36557202}"/>
    <cellStyle name="Normal 10 4 2 7" xfId="3984" xr:uid="{549827D8-B71C-4A8C-8312-17996B1F80F4}"/>
    <cellStyle name="Normal 10 4 3" xfId="997" xr:uid="{A339C431-9F3F-4461-8E15-ACB66325BB7C}"/>
    <cellStyle name="Normal 10 4 3 2" xfId="3181" xr:uid="{1DC35958-1EDC-4A5D-9073-C2DC570457FF}"/>
    <cellStyle name="Normal 10 4 3 3" xfId="2747" xr:uid="{781C011C-B9AF-4172-BAA0-822728F6C1A1}"/>
    <cellStyle name="Normal 10 4 3 4" xfId="4295" xr:uid="{D79C2CB0-B871-4DD7-9FD5-492312D87B0D}"/>
    <cellStyle name="Normal 10 4 4" xfId="998" xr:uid="{F0DCE0DD-E4F0-4771-AFA2-0EE6055931E7}"/>
    <cellStyle name="Normal 10 4 4 2" xfId="4594" xr:uid="{0C4C1A02-1B8B-4EE2-A850-641EE3A0A928}"/>
    <cellStyle name="Normal 10 4 5" xfId="2930" xr:uid="{3FECF761-B1B3-4BAD-A64E-389EFA75A1F8}"/>
    <cellStyle name="Normal 10 4 6" xfId="2497" xr:uid="{B0843197-E0C0-47AA-916F-7C98FB49631B}"/>
    <cellStyle name="Normal 10 4 7" xfId="2251" xr:uid="{23689207-E4AE-4802-95AA-BB81992FF6B2}"/>
    <cellStyle name="Normal 10 4 8" xfId="4054" xr:uid="{12BC3498-0F68-448B-AD0C-29DE20332E94}"/>
    <cellStyle name="Normal 10 5" xfId="396" xr:uid="{00000000-0005-0000-0000-00008C010000}"/>
    <cellStyle name="Normal 10 5 2" xfId="999" xr:uid="{1FC022C0-11B4-452E-BFAD-02B7890E2D89}"/>
    <cellStyle name="Normal 10 5 2 2" xfId="1000" xr:uid="{2E88E765-A106-4E50-B7F3-0AC6AC5B2B8F}"/>
    <cellStyle name="Normal 10 5 2 3" xfId="2748" xr:uid="{F8B688A4-29AF-4FE7-8C99-C419D1EF7A02}"/>
    <cellStyle name="Normal 10 5 2 4" xfId="4296" xr:uid="{D5F7ADFB-70D8-4240-B8E1-52E29C590CC4}"/>
    <cellStyle name="Normal 10 5 3" xfId="1001" xr:uid="{999225A2-3AF9-4522-B5F1-92D5F1749097}"/>
    <cellStyle name="Normal 10 5 3 2" xfId="4595" xr:uid="{EF5E1C5E-CBA1-4F87-8E08-EE4DEC76E3B3}"/>
    <cellStyle name="Normal 10 5 4" xfId="1002" xr:uid="{E42E3BB9-619F-4B1D-B1BA-C3F2219D30C7}"/>
    <cellStyle name="Normal 10 5 5" xfId="2557" xr:uid="{D0E5524C-4E20-4BBE-874E-50D36BCC4377}"/>
    <cellStyle name="Normal 10 5 6" xfId="2345" xr:uid="{8905E8A4-CB7F-40DB-937F-8169625CC5B6}"/>
    <cellStyle name="Normal 10 5 7" xfId="4055" xr:uid="{23FB28C2-236E-48FF-91D0-3A911F3B3F31}"/>
    <cellStyle name="Normal 10 6" xfId="397" xr:uid="{00000000-0005-0000-0000-00008D010000}"/>
    <cellStyle name="Normal 10 6 2" xfId="1003" xr:uid="{05CB02A2-81BC-4189-AA68-DD45F686BDF2}"/>
    <cellStyle name="Normal 10 6 2 2" xfId="1004" xr:uid="{D68379D4-2287-43A5-A9B5-D40985ABFA68}"/>
    <cellStyle name="Normal 10 6 2 3" xfId="2749" xr:uid="{F67DEADC-C4E9-400B-A3A8-128DFF097FA6}"/>
    <cellStyle name="Normal 10 6 2 4" xfId="4297" xr:uid="{C8798278-BBDB-4A28-A04F-FBBB3F25DB46}"/>
    <cellStyle name="Normal 10 6 3" xfId="1005" xr:uid="{23ACFDC5-E024-496D-AB80-A23BC7698E03}"/>
    <cellStyle name="Normal 10 6 3 2" xfId="4596" xr:uid="{BDDC86CC-F3F0-4714-B4E0-9BDC5584643F}"/>
    <cellStyle name="Normal 10 6 4" xfId="1006" xr:uid="{F253F377-67CD-4111-B617-411DDF428B45}"/>
    <cellStyle name="Normal 10 6 5" xfId="2620" xr:uid="{463BFE14-0112-46CC-9623-B74877D9DCEB}"/>
    <cellStyle name="Normal 10 6 6" xfId="2346" xr:uid="{B51E63A7-BF74-4135-9173-AC3C415BE5FB}"/>
    <cellStyle name="Normal 10 6 7" xfId="4056" xr:uid="{47F491BB-F5B6-4957-8290-B6AA945C2E1B}"/>
    <cellStyle name="Normal 10 7" xfId="398" xr:uid="{00000000-0005-0000-0000-00008E010000}"/>
    <cellStyle name="Normal 10 7 2" xfId="1007" xr:uid="{69E26D1B-5E83-48A0-AFFE-5D2C03078AE3}"/>
    <cellStyle name="Normal 10 7 2 2" xfId="2931" xr:uid="{E3AED583-5FD2-4E60-8649-28BE29C5C6A8}"/>
    <cellStyle name="Normal 10 7 3" xfId="1008" xr:uid="{1DFF610A-2D49-4066-B0EB-E107A91FF87D}"/>
    <cellStyle name="Normal 10 7 4" xfId="2347" xr:uid="{88C0E9A1-F71B-45D3-BFFD-D9BBF191E6BC}"/>
    <cellStyle name="Normal 10 7 5" xfId="4057" xr:uid="{11CAC501-6418-433E-8449-75A53B0C7FED}"/>
    <cellStyle name="Normal 10 8" xfId="399" xr:uid="{00000000-0005-0000-0000-00008F010000}"/>
    <cellStyle name="Normal 10 8 2" xfId="1009" xr:uid="{4A3AF253-46EC-4190-BC59-1D327D15229B}"/>
    <cellStyle name="Normal 10 8 2 2" xfId="2932" xr:uid="{2D837778-E76A-470C-88E2-24AC273BEAC1}"/>
    <cellStyle name="Normal 10 8 3" xfId="1010" xr:uid="{265DFE34-AD48-4882-A3E2-7C12B8612CB9}"/>
    <cellStyle name="Normal 10 8 4" xfId="2348" xr:uid="{56CD4987-BF91-4128-BD49-C2C93C59342E}"/>
    <cellStyle name="Normal 10 8 5" xfId="4058" xr:uid="{11A0F772-EFD3-467E-8380-293AB14DE9E4}"/>
    <cellStyle name="Normal 10 9" xfId="1011" xr:uid="{FF6B7749-7731-4985-A245-21EBEC60F416}"/>
    <cellStyle name="Normal 10 9 2" xfId="1012" xr:uid="{6E62935E-0692-4F6B-A52A-C25FF46A2F67}"/>
    <cellStyle name="Normal 10 9 3" xfId="1013" xr:uid="{8FD19D25-66CA-4323-BF85-8208162C8537}"/>
    <cellStyle name="Normal 10 9 3 2" xfId="2742" xr:uid="{D6C6B871-DA5A-4A09-82F1-0EC9B42C3486}"/>
    <cellStyle name="Normal 10 9 3 3" xfId="3665" xr:uid="{C38643E8-BFB7-433A-AB5D-259BD5ED2C53}"/>
    <cellStyle name="Normal 10 9 4" xfId="2341" xr:uid="{9CCAF508-E3D0-4FE2-8258-CDEFDABA871D}"/>
    <cellStyle name="Normal 10 9 5" xfId="3981" xr:uid="{FC3FDAA5-FA9D-4C3E-8C56-B425AA7CF6B6}"/>
    <cellStyle name="Normal 11" xfId="400" xr:uid="{00000000-0005-0000-0000-000090010000}"/>
    <cellStyle name="Normal 11 10" xfId="4059" xr:uid="{9EB6C923-DD63-4967-9BF6-5CB5B18678B8}"/>
    <cellStyle name="Normal 11 2" xfId="401" xr:uid="{00000000-0005-0000-0000-000091010000}"/>
    <cellStyle name="Normal 11 2 2" xfId="1014" xr:uid="{CD423056-B9A4-44A4-90CC-4FD9E5B02AB1}"/>
    <cellStyle name="Normal 11 2 2 2" xfId="1015" xr:uid="{E9C4BFA0-C36C-494A-8D63-0163C5B97032}"/>
    <cellStyle name="Normal 11 2 3" xfId="1016" xr:uid="{6A6A88C6-F2DF-4F5E-82FB-2911A5DD2C5A}"/>
    <cellStyle name="Normal 11 2 4" xfId="1017" xr:uid="{D44CB378-11D9-44AC-8375-1C5283B72064}"/>
    <cellStyle name="Normal 11 2 5" xfId="4060" xr:uid="{DB5B85CA-3474-4279-B23F-48B6F508B537}"/>
    <cellStyle name="Normal 11 3" xfId="402" xr:uid="{00000000-0005-0000-0000-000092010000}"/>
    <cellStyle name="Normal 11 3 2" xfId="1018" xr:uid="{9881A5C9-A02D-4160-8DF9-46BD6BBB8C64}"/>
    <cellStyle name="Normal 11 3 2 2" xfId="1019" xr:uid="{8CD08F3E-ED74-49CD-8B7E-9C0C53E860ED}"/>
    <cellStyle name="Normal 11 3 3" xfId="1020" xr:uid="{79E1159D-24C4-42F9-B476-CDE9A1348F9B}"/>
    <cellStyle name="Normal 11 3 4" xfId="1021" xr:uid="{7459023D-8A98-44D8-88C6-52F586037B5A}"/>
    <cellStyle name="Normal 11 3 5" xfId="4061" xr:uid="{D474070F-6033-4C5F-BBF1-52FE95C6C51B}"/>
    <cellStyle name="Normal 11 4" xfId="403" xr:uid="{00000000-0005-0000-0000-000093010000}"/>
    <cellStyle name="Normal 11 4 2" xfId="1022" xr:uid="{2E8BDD92-BBD3-4DD0-A0D7-3DE5D04699B0}"/>
    <cellStyle name="Normal 11 4 2 2" xfId="2933" xr:uid="{2AF1D55A-0628-4188-9676-2558AD801F39}"/>
    <cellStyle name="Normal 11 4 3" xfId="1023" xr:uid="{047DCF38-83A7-4156-B3E0-D8599844CD07}"/>
    <cellStyle name="Normal 11 4 4" xfId="2350" xr:uid="{C2AF4990-F9C1-4CE0-83D0-45D80D1D74F9}"/>
    <cellStyle name="Normal 11 4 5" xfId="4062" xr:uid="{0FC2DAAC-2DDB-4703-BE2B-573F1798210A}"/>
    <cellStyle name="Normal 11 5" xfId="1024" xr:uid="{A838E149-32FF-467A-8AA7-889FE4CE369B}"/>
    <cellStyle name="Normal 11 5 2" xfId="1025" xr:uid="{D352C016-5862-40D5-A3A8-9D93C9BD154F}"/>
    <cellStyle name="Normal 11 5 3" xfId="2750" xr:uid="{E89ED969-DA58-424E-AA50-E73C38623FC4}"/>
    <cellStyle name="Normal 11 5 4" xfId="2349" xr:uid="{4DE53BA7-F3DA-4DDA-8681-CF725A481D69}"/>
    <cellStyle name="Normal 11 5 5" xfId="3985" xr:uid="{AB32373A-E862-442B-BFE0-4E30266F6280}"/>
    <cellStyle name="Normal 11 6" xfId="1026" xr:uid="{2C03E11E-935A-4765-8DF8-89984537A59D}"/>
    <cellStyle name="Normal 11 6 2" xfId="3182" xr:uid="{4F2DF44B-F952-4204-8E44-3867A9DB4538}"/>
    <cellStyle name="Normal 11 6 3" xfId="2898" xr:uid="{FCDDEB40-164A-4C76-9F8D-A542E78468CB}"/>
    <cellStyle name="Normal 11 6 4" xfId="4298" xr:uid="{1F993418-706B-4080-9908-0A9A7244063D}"/>
    <cellStyle name="Normal 11 7" xfId="1027" xr:uid="{D9A63C77-F89E-4291-AE09-24A6A0C0C83A}"/>
    <cellStyle name="Normal 11 8" xfId="2690" xr:uid="{932960E1-27BD-4457-8FEF-8231D692261D}"/>
    <cellStyle name="Normal 11 9" xfId="2295" xr:uid="{1E7F54CC-3AED-4B23-85CE-8B5B5FBB47C3}"/>
    <cellStyle name="Normal 12" xfId="1028" xr:uid="{3D444D24-CA3E-43AD-97CC-EA5F2C878BAF}"/>
    <cellStyle name="Normal 12 2" xfId="1029" xr:uid="{691DAC7A-03E5-4310-89B4-8500E9E70D45}"/>
    <cellStyle name="Normal 12 3" xfId="3183" xr:uid="{F2A66150-F0AD-4B42-A66D-EB55968771C8}"/>
    <cellStyle name="Normal 12 4" xfId="2698" xr:uid="{C15CA7C7-BD31-454E-A8E6-093D0C18D6BE}"/>
    <cellStyle name="Normal 12 5" xfId="2303" xr:uid="{185B3BEF-FB7C-477F-8CE7-7F102F1AB04A}"/>
    <cellStyle name="Normal 12 6" xfId="3935" xr:uid="{94345D83-8340-4A14-9EAA-C95456CC096C}"/>
    <cellStyle name="Normal 13" xfId="1030" xr:uid="{122377CC-4E35-4C25-BD54-2B52242C3A20}"/>
    <cellStyle name="Normal 13 2" xfId="2896" xr:uid="{506DF560-B687-4D6B-A7FC-B586E5BF8BFB}"/>
    <cellStyle name="Normal 14" xfId="1031" xr:uid="{02DFE852-B430-452D-B4B6-D2C18D60AB47}"/>
    <cellStyle name="Normal 15" xfId="2465" xr:uid="{341F5B00-0802-42AE-8D6E-83A24CC4FD2C}"/>
    <cellStyle name="Normal 16" xfId="2464" xr:uid="{22E952EB-C800-4737-817D-952A969703C7}"/>
    <cellStyle name="Normal 2" xfId="404" xr:uid="{00000000-0005-0000-0000-000094010000}"/>
    <cellStyle name="Normal 2 10" xfId="405" xr:uid="{00000000-0005-0000-0000-000095010000}"/>
    <cellStyle name="Normal 2 10 2" xfId="1032" xr:uid="{75E2E33D-24F5-4774-8A83-80717C77FE94}"/>
    <cellStyle name="Normal 2 10 2 2" xfId="1033" xr:uid="{32724889-45A0-4361-B4B9-65AE695AA57B}"/>
    <cellStyle name="Normal 2 10 2 3" xfId="2751" xr:uid="{78F2977B-E05F-4DC2-9018-B50F9A2B117B}"/>
    <cellStyle name="Normal 2 10 2 4" xfId="2459" xr:uid="{8FD593C6-7FDE-437E-A966-297A62A58E77}"/>
    <cellStyle name="Normal 2 10 2 5" xfId="4064" xr:uid="{14AEDC78-CDA6-4894-A966-B3A37A5D9E60}"/>
    <cellStyle name="Normal 2 10 3" xfId="1034" xr:uid="{9EA60E60-DE3F-4BC1-B7E4-85A1D23584AB}"/>
    <cellStyle name="Normal 2 10 3 2" xfId="4597" xr:uid="{9E06A484-8732-4903-AC4A-F9BA87BC8638}"/>
    <cellStyle name="Normal 2 10 4" xfId="1035" xr:uid="{22D6F9DC-3DC1-4060-B46A-D13EA4E071E3}"/>
    <cellStyle name="Normal 2 10 5" xfId="2542" xr:uid="{FF055DB0-853B-43AD-9D42-354019885A8C}"/>
    <cellStyle name="Normal 2 10 6" xfId="2351" xr:uid="{C6EEBC97-F057-4025-A57A-F62830C79E1E}"/>
    <cellStyle name="Normal 2 10 7" xfId="3934" xr:uid="{BF7B95A8-CE03-4B2B-8E37-78984B30EAFC}"/>
    <cellStyle name="Normal 2 11" xfId="406" xr:uid="{00000000-0005-0000-0000-000096010000}"/>
    <cellStyle name="Normal 2 11 2" xfId="1036" xr:uid="{0155DE07-A529-47E1-8E52-73E9630ADBA4}"/>
    <cellStyle name="Normal 2 11 2 2" xfId="1037" xr:uid="{529FE51B-E7E6-41CF-89A8-052FD652FF12}"/>
    <cellStyle name="Normal 2 11 2 3" xfId="2752" xr:uid="{0A702D67-CA72-441A-B218-BFB5E9FE9D16}"/>
    <cellStyle name="Normal 2 11 2 4" xfId="4299" xr:uid="{9D5F638E-D9F5-4239-8B17-483BA14BE2F5}"/>
    <cellStyle name="Normal 2 11 3" xfId="1038" xr:uid="{C03174C5-2F8B-451F-B46D-383788DA65E3}"/>
    <cellStyle name="Normal 2 11 3 2" xfId="4598" xr:uid="{A979040A-E82A-4F86-81C0-F3C0BD6E81ED}"/>
    <cellStyle name="Normal 2 11 4" xfId="1039" xr:uid="{E29E1CE0-7FB0-40A3-9AE4-D3E64941D057}"/>
    <cellStyle name="Normal 2 11 5" xfId="2602" xr:uid="{81C8B6C2-B56B-49C4-A116-5D661E8C62F1}"/>
    <cellStyle name="Normal 2 11 6" xfId="2352" xr:uid="{10585060-B436-4769-BE91-EB986D4F76B1}"/>
    <cellStyle name="Normal 2 11 7" xfId="4065" xr:uid="{43B90D34-45C3-4608-8C06-B57222D37776}"/>
    <cellStyle name="Normal 2 12" xfId="407" xr:uid="{00000000-0005-0000-0000-000097010000}"/>
    <cellStyle name="Normal 2 12 2" xfId="1040" xr:uid="{BF73F65D-10E1-4800-99D1-6908C9107332}"/>
    <cellStyle name="Normal 2 12 2 2" xfId="3184" xr:uid="{601943CD-5A68-4560-838C-5AE2C552FC6A}"/>
    <cellStyle name="Normal 2 12 2 3" xfId="4300" xr:uid="{56521A7C-1737-47B3-BDAE-4FD5FE9F787E}"/>
    <cellStyle name="Normal 2 12 3" xfId="1041" xr:uid="{9ECC269C-A813-439C-B46B-599475A85566}"/>
    <cellStyle name="Normal 2 12 4" xfId="2753" xr:uid="{C8C941C5-55B2-4311-A6C7-59C742F4B4E7}"/>
    <cellStyle name="Normal 2 12 5" xfId="2353" xr:uid="{AD84A575-8F23-4D7A-89B4-E3CBEF67F593}"/>
    <cellStyle name="Normal 2 12 6" xfId="4066" xr:uid="{8B2DD048-FB34-443B-BCC4-D64ABA274EF4}"/>
    <cellStyle name="Normal 2 13" xfId="408" xr:uid="{00000000-0005-0000-0000-000098010000}"/>
    <cellStyle name="Normal 2 13 2" xfId="1042" xr:uid="{A58B69ED-1E9E-470F-A6D2-EE412CAFAF21}"/>
    <cellStyle name="Normal 2 13 2 2" xfId="2934" xr:uid="{872DCF11-F12D-4C8F-ABC4-6AC388392E62}"/>
    <cellStyle name="Normal 2 13 3" xfId="1043" xr:uid="{3674FC5E-E3C0-429C-9D32-EC25D69B2067}"/>
    <cellStyle name="Normal 2 13 4" xfId="2354" xr:uid="{5A9307DE-9078-4116-BF12-9ABCB9258F12}"/>
    <cellStyle name="Normal 2 13 5" xfId="4067" xr:uid="{4CB3B262-6408-45D1-B217-659D7DD15DB3}"/>
    <cellStyle name="Normal 2 14" xfId="1044" xr:uid="{29084F1F-481E-4F1B-9EDF-9A955430CC2B}"/>
    <cellStyle name="Normal 2 14 2" xfId="1045" xr:uid="{1A7587E1-89C2-45EA-B4EF-6D477B26C76F}"/>
    <cellStyle name="Normal 2 14 3" xfId="2904" xr:uid="{AB203D78-059A-4CAC-921E-8583C02A7C27}"/>
    <cellStyle name="Normal 2 14 4" xfId="2304" xr:uid="{92124D28-2024-451C-BF23-39DDC386AC1B}"/>
    <cellStyle name="Normal 2 14 5" xfId="3956" xr:uid="{1F553F97-795F-4D5F-8FFD-109BAB2A8F04}"/>
    <cellStyle name="Normal 2 15" xfId="1046" xr:uid="{57C67E40-A5DB-43C6-95F3-00D6D04387BF}"/>
    <cellStyle name="Normal 2 15 2" xfId="1047" xr:uid="{5D8229C7-544C-4296-AFD1-D7E01D98EAAA}"/>
    <cellStyle name="Normal 2 16" xfId="1048" xr:uid="{7CF634E7-32C0-46EE-828F-BD0300D9E538}"/>
    <cellStyle name="Normal 2 17" xfId="1049" xr:uid="{188CAB9F-869F-4608-8736-8732D7200B30}"/>
    <cellStyle name="Normal 2 18" xfId="3926" xr:uid="{AFDA6DFB-9A1B-4210-9345-B737F969286D}"/>
    <cellStyle name="Normal 2 2" xfId="409" xr:uid="{00000000-0005-0000-0000-000099010000}"/>
    <cellStyle name="Normal 2 2 10" xfId="410" xr:uid="{00000000-0005-0000-0000-00009A010000}"/>
    <cellStyle name="Normal 2 2 10 2" xfId="1050" xr:uid="{C56A8529-D4ED-424E-B7BB-C6448701170A}"/>
    <cellStyle name="Normal 2 2 10 2 2" xfId="1051" xr:uid="{5215423B-CB92-4239-8933-E8D19B9457B4}"/>
    <cellStyle name="Normal 2 2 10 2 3" xfId="2755" xr:uid="{EE14DAFB-665B-471D-A736-3A623D5D5572}"/>
    <cellStyle name="Normal 2 2 10 2 4" xfId="4301" xr:uid="{E1267943-2DDB-4B57-B59E-B7805311FA5A}"/>
    <cellStyle name="Normal 2 2 10 3" xfId="1052" xr:uid="{BDD3C9A4-E9DD-4D3D-ACEE-1E5C3D738190}"/>
    <cellStyle name="Normal 2 2 10 3 2" xfId="4599" xr:uid="{3E64DAAC-825C-4784-A3F2-B5A63F4F8735}"/>
    <cellStyle name="Normal 2 2 10 4" xfId="1053" xr:uid="{1EBA0021-E8D0-4577-9227-044FA85F4BA1}"/>
    <cellStyle name="Normal 2 2 10 5" xfId="2603" xr:uid="{0D6248CB-71A5-47E3-8B3E-32B3E609A479}"/>
    <cellStyle name="Normal 2 2 10 6" xfId="2355" xr:uid="{0CEC7986-FF11-4A60-9CC2-3431533294D7}"/>
    <cellStyle name="Normal 2 2 10 7" xfId="4069" xr:uid="{EA70EA81-7874-44FA-A45B-34216D9EC8E5}"/>
    <cellStyle name="Normal 2 2 11" xfId="411" xr:uid="{00000000-0005-0000-0000-00009B010000}"/>
    <cellStyle name="Normal 2 2 11 2" xfId="1054" xr:uid="{8E398390-8516-41BC-BE90-A8E1CAA9AD5C}"/>
    <cellStyle name="Normal 2 2 11 2 2" xfId="3185" xr:uid="{52597551-A2B9-441D-869F-345E98440463}"/>
    <cellStyle name="Normal 2 2 11 2 3" xfId="4302" xr:uid="{6C024EAD-C17A-4346-8AF9-F6D910C22B87}"/>
    <cellStyle name="Normal 2 2 11 3" xfId="1055" xr:uid="{771A5D5A-2B45-4D12-878B-B2821B5E1344}"/>
    <cellStyle name="Normal 2 2 11 4" xfId="2756" xr:uid="{57C03A6D-D7B1-41A2-A583-EA75F8B2BFFD}"/>
    <cellStyle name="Normal 2 2 11 5" xfId="2356" xr:uid="{E7243489-3071-4915-BE2A-6EB7D8DFECF0}"/>
    <cellStyle name="Normal 2 2 11 6" xfId="4070" xr:uid="{623DC104-22DE-4682-866E-84804C35C652}"/>
    <cellStyle name="Normal 2 2 12" xfId="412" xr:uid="{00000000-0005-0000-0000-00009C010000}"/>
    <cellStyle name="Normal 2 2 12 2" xfId="1056" xr:uid="{D0EBC455-C711-4CD8-BBF4-5B4C2D9C6A54}"/>
    <cellStyle name="Normal 2 2 12 2 2" xfId="2935" xr:uid="{8AB6D8DF-5DBE-4830-9D4A-347AC9549E99}"/>
    <cellStyle name="Normal 2 2 12 3" xfId="1057" xr:uid="{86B81353-4BCB-4FDB-B03A-A4C46A8D4A16}"/>
    <cellStyle name="Normal 2 2 12 4" xfId="2357" xr:uid="{6AAF0171-0013-451C-9916-C70DEEEA0E1D}"/>
    <cellStyle name="Normal 2 2 12 5" xfId="4071" xr:uid="{9851426B-5AD9-4766-9336-08E91687B4E3}"/>
    <cellStyle name="Normal 2 2 13" xfId="1058" xr:uid="{F72E55FE-6BC4-40AF-9BDD-1DD65040725C}"/>
    <cellStyle name="Normal 2 2 13 2" xfId="3186" xr:uid="{171B7BD9-0179-4B2E-BB22-49B96DCD7174}"/>
    <cellStyle name="Normal 2 2 13 3" xfId="2754" xr:uid="{2C7ECA5F-DB3D-475C-9A9B-F2A223EB18F7}"/>
    <cellStyle name="Normal 2 2 13 4" xfId="2305" xr:uid="{C0FE8C6D-1402-4554-945B-4AD26760150B}"/>
    <cellStyle name="Normal 2 2 13 5" xfId="4068" xr:uid="{90B9CB7A-85CD-40EC-96B0-23CDC669F37C}"/>
    <cellStyle name="Normal 2 2 14" xfId="1059" xr:uid="{4300FB98-0AF8-4E6C-84E4-BD3F43DBEEEC}"/>
    <cellStyle name="Normal 2 2 14 2" xfId="3187" xr:uid="{E6D0CE8C-B8AC-4AE1-82E5-297F8073AC89}"/>
    <cellStyle name="Normal 2 2 14 3" xfId="4261" xr:uid="{9FE11853-E366-4060-8DC4-8052A65A3FCA}"/>
    <cellStyle name="Normal 2 2 15" xfId="1060" xr:uid="{E1773490-28C1-4457-B010-FC2904E05CD5}"/>
    <cellStyle name="Normal 2 2 16" xfId="2468" xr:uid="{CD8C4500-1515-474A-9514-0AB2CA4DD736}"/>
    <cellStyle name="Normal 2 2 17" xfId="2195" xr:uid="{7280C6E9-2E8E-4ACE-99E6-4D028AC27532}"/>
    <cellStyle name="Normal 2 2 18" xfId="3927" xr:uid="{9CEC07A9-6EA8-42C5-A8EB-72EEF0F0CCEC}"/>
    <cellStyle name="Normal 2 2 2" xfId="413" xr:uid="{00000000-0005-0000-0000-00009D010000}"/>
    <cellStyle name="Normal 2 2 3" xfId="414" xr:uid="{00000000-0005-0000-0000-00009E010000}"/>
    <cellStyle name="Normal 2 2 4" xfId="415" xr:uid="{00000000-0005-0000-0000-00009F010000}"/>
    <cellStyle name="Normal 2 2 4 10" xfId="1061" xr:uid="{F9A71C92-A0A7-43C8-9DD4-5EF77B06E7D3}"/>
    <cellStyle name="Normal 2 2 4 10 2" xfId="3188" xr:uid="{F5E0D33B-40B5-4AB3-AC8A-4D41416194DD}"/>
    <cellStyle name="Normal 2 2 4 10 3" xfId="4303" xr:uid="{70293129-1397-4523-92DB-54BF5550DACE}"/>
    <cellStyle name="Normal 2 2 4 11" xfId="1062" xr:uid="{DCFA5ED8-E569-41AF-BE19-2191DBF7A183}"/>
    <cellStyle name="Normal 2 2 4 12" xfId="2475" xr:uid="{E067BF3A-3244-4A34-B317-D6EA99C99865}"/>
    <cellStyle name="Normal 2 2 4 13" xfId="2205" xr:uid="{C4287530-A31C-456C-A181-36FE91854C52}"/>
    <cellStyle name="Normal 2 2 4 14" xfId="4074" xr:uid="{9CB778E4-4A4E-4A74-97A6-5BEAE704E80D}"/>
    <cellStyle name="Normal 2 2 4 2" xfId="416" xr:uid="{00000000-0005-0000-0000-0000A0010000}"/>
    <cellStyle name="Normal 2 2 4 2 2" xfId="1063" xr:uid="{EF847D48-EF29-4E28-8A2E-47B1438948B6}"/>
    <cellStyle name="Normal 2 2 4 2 2 2" xfId="1064" xr:uid="{B8B29A5E-1EAF-4360-9EF1-8C73A2CD1184}"/>
    <cellStyle name="Normal 2 2 4 2 2 2 2" xfId="2760" xr:uid="{F18F8C91-DF04-4893-98F6-1CC51BF9C02C}"/>
    <cellStyle name="Normal 2 2 4 2 2 2 2 2" xfId="3191" xr:uid="{6CB2F1C2-238D-40C2-A42E-37A90C9BDFDF}"/>
    <cellStyle name="Normal 2 2 4 2 2 2 2 3" xfId="4436" xr:uid="{C80564D3-41AB-4CB2-A504-3067356184A3}"/>
    <cellStyle name="Normal 2 2 4 2 2 2 3" xfId="3192" xr:uid="{8B8FD645-2441-49FD-8D9D-2770322E1D69}"/>
    <cellStyle name="Normal 2 2 4 2 2 2 3 2" xfId="4600" xr:uid="{856BDF42-69D8-405C-A04D-99D786470C55}"/>
    <cellStyle name="Normal 2 2 4 2 2 2 4" xfId="3190" xr:uid="{A040AC02-9642-43D0-9C6A-275732614268}"/>
    <cellStyle name="Normal 2 2 4 2 2 2 5" xfId="4393" xr:uid="{0AAD5F8F-1C81-4F60-ADAC-D975652B2C58}"/>
    <cellStyle name="Normal 2 2 4 2 2 3" xfId="2759" xr:uid="{B4F5FAE4-ECAE-4D7C-B7B0-E315BE4017EF}"/>
    <cellStyle name="Normal 2 2 4 2 2 3 2" xfId="3193" xr:uid="{AB145503-6FFA-4E76-B688-CE35342BE3C3}"/>
    <cellStyle name="Normal 2 2 4 2 2 3 3" xfId="4435" xr:uid="{B73AE7B0-9E09-40BE-9137-747795E22258}"/>
    <cellStyle name="Normal 2 2 4 2 2 4" xfId="3194" xr:uid="{E68C45A3-61F0-4C18-A5ED-289A47B205DF}"/>
    <cellStyle name="Normal 2 2 4 2 2 4 2" xfId="4601" xr:uid="{0FD6FBB1-CB23-42C9-BA09-E9D980885B8A}"/>
    <cellStyle name="Normal 2 2 4 2 2 5" xfId="3189" xr:uid="{A35BEEB1-F29D-47E8-BC40-DB2185312797}"/>
    <cellStyle name="Normal 2 2 4 2 2 6" xfId="2594" xr:uid="{9F95E180-70C6-451D-A515-EB6ABD19D1D0}"/>
    <cellStyle name="Normal 2 2 4 2 2 7" xfId="2288" xr:uid="{909F6934-3F78-4DB7-84A2-E889FEB110C0}"/>
    <cellStyle name="Normal 2 2 4 2 2 8" xfId="3948" xr:uid="{E3490549-4284-46F3-8CAF-D25CA9FA109A}"/>
    <cellStyle name="Normal 2 2 4 2 3" xfId="1065" xr:uid="{639C3B8C-6243-4830-A04A-AC6D0346F8E1}"/>
    <cellStyle name="Normal 2 2 4 2 3 2" xfId="2761" xr:uid="{B8B6D559-6523-438A-BFE7-6A12B0899B97}"/>
    <cellStyle name="Normal 2 2 4 2 3 2 2" xfId="3196" xr:uid="{76978215-B987-4F77-AC04-8623D8AA7462}"/>
    <cellStyle name="Normal 2 2 4 2 3 2 3" xfId="4437" xr:uid="{F5DABF0A-54EA-47B1-92DA-20D74BEB34FC}"/>
    <cellStyle name="Normal 2 2 4 2 3 3" xfId="3197" xr:uid="{F3DCEE91-DACB-4FA5-9419-74D0B3014B20}"/>
    <cellStyle name="Normal 2 2 4 2 3 3 2" xfId="4602" xr:uid="{32BC1A05-95EF-4095-A6EB-BDE4C2D24694}"/>
    <cellStyle name="Normal 2 2 4 2 3 4" xfId="3195" xr:uid="{B175271C-613F-4C3B-8141-4710AFF25955}"/>
    <cellStyle name="Normal 2 2 4 2 3 5" xfId="2637" xr:uid="{EE4CA9F7-D70C-4907-9845-4FE05FBE1121}"/>
    <cellStyle name="Normal 2 2 4 2 3 6" xfId="2359" xr:uid="{832AA9CA-21D4-4E5A-8C4E-8266F4A394BF}"/>
    <cellStyle name="Normal 2 2 4 2 3 7" xfId="3987" xr:uid="{1B27C141-AB2C-437F-A42E-8AF4979B009E}"/>
    <cellStyle name="Normal 2 2 4 2 4" xfId="1066" xr:uid="{7A9EAD21-B443-4A83-96CA-1627DB726CF6}"/>
    <cellStyle name="Normal 2 2 4 2 4 2" xfId="3198" xr:uid="{5A7E2288-D941-43AD-B434-70D7497044DA}"/>
    <cellStyle name="Normal 2 2 4 2 4 3" xfId="2758" xr:uid="{57AD3D7B-1B01-4C34-8528-E4B178EF96CD}"/>
    <cellStyle name="Normal 2 2 4 2 4 4" xfId="4304" xr:uid="{4BC2AAC1-B66B-43A4-A697-51D50476404E}"/>
    <cellStyle name="Normal 2 2 4 2 5" xfId="3199" xr:uid="{202B86FB-8C37-4A04-977D-5ABA1F124614}"/>
    <cellStyle name="Normal 2 2 4 2 5 2" xfId="4603" xr:uid="{C75A3AF0-3032-476C-B17A-8650A2677A97}"/>
    <cellStyle name="Normal 2 2 4 2 6" xfId="2936" xr:uid="{52CDE1A5-1881-4897-9338-573F99AB5C45}"/>
    <cellStyle name="Normal 2 2 4 2 7" xfId="2534" xr:uid="{0B4A0888-8D14-42BE-B6A7-350F3DF14FE7}"/>
    <cellStyle name="Normal 2 2 4 2 8" xfId="2228" xr:uid="{D3DE6E3D-1ED9-4566-AD25-9562046517DF}"/>
    <cellStyle name="Normal 2 2 4 2 9" xfId="4075" xr:uid="{4F242DA5-BC31-4ACB-A93B-D4323104A068}"/>
    <cellStyle name="Normal 2 2 4 3" xfId="417" xr:uid="{00000000-0005-0000-0000-0000A1010000}"/>
    <cellStyle name="Normal 2 2 4 3 2" xfId="1067" xr:uid="{86C62EB7-7613-4980-8D02-35672B008FB5}"/>
    <cellStyle name="Normal 2 2 4 3 2 2" xfId="1068" xr:uid="{F3C50B11-D8A5-4613-ACEA-9F73E456E66D}"/>
    <cellStyle name="Normal 2 2 4 3 2 2 2" xfId="3201" xr:uid="{FC1E9B5A-E517-4B6D-B4B9-8800891B518B}"/>
    <cellStyle name="Normal 2 2 4 3 2 2 3" xfId="4439" xr:uid="{42C135C7-B781-4418-AC95-9C7AB98AE348}"/>
    <cellStyle name="Normal 2 2 4 3 2 3" xfId="3202" xr:uid="{FB148CFC-82B9-4B18-BD44-B8423A96F2DD}"/>
    <cellStyle name="Normal 2 2 4 3 2 3 2" xfId="4604" xr:uid="{C0DC217C-C113-4DB9-8C02-A047E220A777}"/>
    <cellStyle name="Normal 2 2 4 3 2 4" xfId="3200" xr:uid="{5F9317FA-DCAC-4BAD-BB4C-25113BAC26C1}"/>
    <cellStyle name="Normal 2 2 4 3 2 5" xfId="2571" xr:uid="{AB239633-77AF-4442-99F2-71298CA0634A}"/>
    <cellStyle name="Normal 2 2 4 3 2 6" xfId="2360" xr:uid="{2AEF6519-EAB2-4990-8AD2-18EF3100742B}"/>
    <cellStyle name="Normal 2 2 4 3 2 7" xfId="3988" xr:uid="{56D8DF2D-37D1-463C-948C-63506B6B0C6F}"/>
    <cellStyle name="Normal 2 2 4 3 3" xfId="1069" xr:uid="{D96CD1CA-79F1-4DA4-BB5A-603C88F17812}"/>
    <cellStyle name="Normal 2 2 4 3 3 2" xfId="2762" xr:uid="{08E1031E-576A-4CDD-9F60-2F97292D99A3}"/>
    <cellStyle name="Normal 2 2 4 3 3 2 2" xfId="3204" xr:uid="{6F71FEEB-E5A0-4C78-9886-98EB305201DE}"/>
    <cellStyle name="Normal 2 2 4 3 3 2 3" xfId="4440" xr:uid="{E773A88C-7D34-4587-B591-57495C648C52}"/>
    <cellStyle name="Normal 2 2 4 3 3 3" xfId="3205" xr:uid="{96E1A5E2-ADD7-404C-AEBF-31F4A44665D2}"/>
    <cellStyle name="Normal 2 2 4 3 3 3 2" xfId="4605" xr:uid="{909286C1-070B-4A3D-8EA2-5DABEA075D6E}"/>
    <cellStyle name="Normal 2 2 4 3 3 4" xfId="3203" xr:uid="{EA29223A-1E09-4339-9358-8EC87347835A}"/>
    <cellStyle name="Normal 2 2 4 3 3 5" xfId="2673" xr:uid="{7FC35BE9-7348-4315-9039-36BA6E34A471}"/>
    <cellStyle name="Normal 2 2 4 3 3 6" xfId="4305" xr:uid="{3B65F67C-5779-4B34-8634-B80E4040A25C}"/>
    <cellStyle name="Normal 2 2 4 3 4" xfId="1070" xr:uid="{1557F74B-8A2F-4E1C-9C49-0419E7E837FB}"/>
    <cellStyle name="Normal 2 2 4 3 4 2" xfId="3206" xr:uid="{F980439F-414E-421C-B596-4190E8F7EBC2}"/>
    <cellStyle name="Normal 2 2 4 3 4 3" xfId="4438" xr:uid="{A58B3F2B-581F-4DF1-BA5B-AA1CF07C06E8}"/>
    <cellStyle name="Normal 2 2 4 3 5" xfId="3207" xr:uid="{3D0B9A4F-B4AB-4FA0-9ACC-DBCF5A0B66E2}"/>
    <cellStyle name="Normal 2 2 4 3 5 2" xfId="4606" xr:uid="{F6DBD6B7-2BFF-486F-9220-87A3E0E53E3E}"/>
    <cellStyle name="Normal 2 2 4 3 6" xfId="2937" xr:uid="{A33A6400-3F84-48C6-B7AB-A9F7DC5A3C68}"/>
    <cellStyle name="Normal 2 2 4 3 7" xfId="2511" xr:uid="{5E407450-F070-4E98-84B9-CCB4ACF69684}"/>
    <cellStyle name="Normal 2 2 4 3 8" xfId="2265" xr:uid="{1550EB89-6AA3-47CE-ACC7-881A0D529F35}"/>
    <cellStyle name="Normal 2 2 4 3 9" xfId="4076" xr:uid="{A9E2D049-9EA6-43A2-ADAE-7950596943E0}"/>
    <cellStyle name="Normal 2 2 4 4" xfId="418" xr:uid="{00000000-0005-0000-0000-0000A2010000}"/>
    <cellStyle name="Normal 2 2 4 4 2" xfId="1071" xr:uid="{B78B61E9-35F1-4AD1-8B26-4E7801E50CC4}"/>
    <cellStyle name="Normal 2 2 4 4 2 2" xfId="1072" xr:uid="{01C75752-17A2-48CA-B40B-EC1FD979DB54}"/>
    <cellStyle name="Normal 2 2 4 4 2 2 2" xfId="3209" xr:uid="{EC2C27C0-D606-4DF8-9CED-F142537C2418}"/>
    <cellStyle name="Normal 2 2 4 4 2 2 3" xfId="4441" xr:uid="{9B4C6BB4-FADA-4668-9FD3-C2AD35B24FF0}"/>
    <cellStyle name="Normal 2 2 4 4 2 3" xfId="3210" xr:uid="{0A1340CD-59E6-4587-8E64-0878B9F63004}"/>
    <cellStyle name="Normal 2 2 4 4 2 3 2" xfId="4607" xr:uid="{C91870C4-D804-433C-B934-81EFD76D5485}"/>
    <cellStyle name="Normal 2 2 4 4 2 4" xfId="3208" xr:uid="{424D5433-3F4F-4BA0-A9A7-44BC6F29FB2E}"/>
    <cellStyle name="Normal 2 2 4 4 2 5" xfId="2654" xr:uid="{CE8139FF-5A46-450B-9EFF-6387F75CEF86}"/>
    <cellStyle name="Normal 2 2 4 4 2 6" xfId="2361" xr:uid="{F8AFD6BB-A39A-4A97-9CD8-B1B99BAF4E2B}"/>
    <cellStyle name="Normal 2 2 4 4 2 7" xfId="3989" xr:uid="{F7814F11-0FF6-42BC-BD06-92C7D06A3D70}"/>
    <cellStyle name="Normal 2 2 4 4 3" xfId="1073" xr:uid="{EFAAB41B-6680-4CFE-963F-797E619E2A57}"/>
    <cellStyle name="Normal 2 2 4 4 3 2" xfId="3211" xr:uid="{BBD5B903-78DC-4955-BB39-0C74D6113282}"/>
    <cellStyle name="Normal 2 2 4 4 3 3" xfId="2763" xr:uid="{61C83A0B-9929-447B-8252-1BF7EF8867E7}"/>
    <cellStyle name="Normal 2 2 4 4 3 4" xfId="4306" xr:uid="{70440616-AA9C-4E44-8D6B-6A889C5506CA}"/>
    <cellStyle name="Normal 2 2 4 4 4" xfId="1074" xr:uid="{8D8E7F0D-399B-4502-A3AC-752993EA69FD}"/>
    <cellStyle name="Normal 2 2 4 4 4 2" xfId="4608" xr:uid="{7E178CCE-D1DC-4C24-A6AF-0F3BC90AE000}"/>
    <cellStyle name="Normal 2 2 4 4 5" xfId="2938" xr:uid="{FE24D376-5E34-4702-8CFB-470F59B664D1}"/>
    <cellStyle name="Normal 2 2 4 4 6" xfId="2491" xr:uid="{8ACDED3A-219D-4B3A-8AF9-D462282ECFFF}"/>
    <cellStyle name="Normal 2 2 4 4 7" xfId="2245" xr:uid="{5676C8F5-F970-4718-BF04-1C61CE102A01}"/>
    <cellStyle name="Normal 2 2 4 4 8" xfId="4077" xr:uid="{135CB9CA-8058-4081-A83E-D8374375BCBF}"/>
    <cellStyle name="Normal 2 2 4 5" xfId="419" xr:uid="{00000000-0005-0000-0000-0000A3010000}"/>
    <cellStyle name="Normal 2 2 4 5 2" xfId="1075" xr:uid="{32121D6B-8CB1-4220-A57D-B44E6CB981A4}"/>
    <cellStyle name="Normal 2 2 4 5 2 2" xfId="1076" xr:uid="{6840A74A-00D9-4417-A82A-0E4FD4057B05}"/>
    <cellStyle name="Normal 2 2 4 5 2 3" xfId="2764" xr:uid="{C35779EC-393E-4B8C-9A16-37DD16656EDF}"/>
    <cellStyle name="Normal 2 2 4 5 2 4" xfId="4307" xr:uid="{0A4F749D-0645-4889-9782-8954B41C9DCD}"/>
    <cellStyle name="Normal 2 2 4 5 3" xfId="1077" xr:uid="{665A3C4F-9FFD-49F2-8253-69A48ECA1802}"/>
    <cellStyle name="Normal 2 2 4 5 3 2" xfId="4609" xr:uid="{C3ADB003-91B1-406A-AD94-40A3CC5486B5}"/>
    <cellStyle name="Normal 2 2 4 5 4" xfId="1078" xr:uid="{EF1C13AA-58C9-40E4-8638-6E57A69756E4}"/>
    <cellStyle name="Normal 2 2 4 5 5" xfId="2551" xr:uid="{15DF3829-03D7-4C98-98C2-13F42E22FD6C}"/>
    <cellStyle name="Normal 2 2 4 5 6" xfId="2362" xr:uid="{8BA165EC-A3EF-4622-BC10-8561234B70CB}"/>
    <cellStyle name="Normal 2 2 4 5 7" xfId="4078" xr:uid="{EDF5B0A0-6A37-4117-8FC0-DA3A7A6F54F2}"/>
    <cellStyle name="Normal 2 2 4 6" xfId="420" xr:uid="{00000000-0005-0000-0000-0000A4010000}"/>
    <cellStyle name="Normal 2 2 4 6 2" xfId="1079" xr:uid="{B41B4F10-1920-4D29-9E2E-E33E73ACDD75}"/>
    <cellStyle name="Normal 2 2 4 6 2 2" xfId="1080" xr:uid="{EDF9C857-81AB-4657-AB91-C7E4ABC71A53}"/>
    <cellStyle name="Normal 2 2 4 6 2 3" xfId="2765" xr:uid="{63D8C0A7-61DB-4306-9332-A8BDE5D34FCB}"/>
    <cellStyle name="Normal 2 2 4 6 2 4" xfId="4308" xr:uid="{4920734D-66D0-4E44-B8AE-FDD137B6161B}"/>
    <cellStyle name="Normal 2 2 4 6 3" xfId="1081" xr:uid="{2F625F8C-2873-4761-9B62-E538FA958D3A}"/>
    <cellStyle name="Normal 2 2 4 6 3 2" xfId="4610" xr:uid="{DC77C34B-7EC2-4E93-A21E-176BEFB6C152}"/>
    <cellStyle name="Normal 2 2 4 6 4" xfId="1082" xr:uid="{0A55C36C-285D-4AC6-BFD4-007ED4FB81E1}"/>
    <cellStyle name="Normal 2 2 4 6 5" xfId="2614" xr:uid="{E8F7AA89-CFFB-43AD-AD22-A6B757B85554}"/>
    <cellStyle name="Normal 2 2 4 6 6" xfId="2363" xr:uid="{7E33E3A1-46E5-4DCD-B498-6E75A7715B11}"/>
    <cellStyle name="Normal 2 2 4 6 7" xfId="4079" xr:uid="{94DBC672-7800-4385-91CA-83AEF90D983E}"/>
    <cellStyle name="Normal 2 2 4 7" xfId="421" xr:uid="{00000000-0005-0000-0000-0000A5010000}"/>
    <cellStyle name="Normal 2 2 4 7 2" xfId="1083" xr:uid="{BCC1FFC0-A2BD-4C38-8872-0EC1A7F63D45}"/>
    <cellStyle name="Normal 2 2 4 7 2 2" xfId="2939" xr:uid="{DC14872C-CBA3-493A-A616-2F2C28C2D580}"/>
    <cellStyle name="Normal 2 2 4 7 3" xfId="1084" xr:uid="{D0499D77-B0D1-4840-82B8-E285C258B95D}"/>
    <cellStyle name="Normal 2 2 4 7 4" xfId="2364" xr:uid="{1548DDDF-672A-40BD-9042-77F84D82F195}"/>
    <cellStyle name="Normal 2 2 4 7 5" xfId="4080" xr:uid="{36188499-B1C5-4C17-83B0-BEDE0B3FEC54}"/>
    <cellStyle name="Normal 2 2 4 8" xfId="422" xr:uid="{00000000-0005-0000-0000-0000A6010000}"/>
    <cellStyle name="Normal 2 2 4 8 2" xfId="1085" xr:uid="{38464892-088A-4D58-8D9B-62AE112D0357}"/>
    <cellStyle name="Normal 2 2 4 8 2 2" xfId="2940" xr:uid="{F513F157-6B03-4B59-AD5F-C5A56664E04A}"/>
    <cellStyle name="Normal 2 2 4 8 3" xfId="1086" xr:uid="{34F18A66-F09A-464F-8785-5FE3E42F6135}"/>
    <cellStyle name="Normal 2 2 4 8 4" xfId="2365" xr:uid="{84026D48-EE4E-499B-9780-DF5BF6E34F8D}"/>
    <cellStyle name="Normal 2 2 4 8 5" xfId="4081" xr:uid="{80ED82ED-D360-4112-9DF9-2CA0A49EC46F}"/>
    <cellStyle name="Normal 2 2 4 9" xfId="1087" xr:uid="{AFE0F66F-F84B-4DA4-8689-2A6F02D22C82}"/>
    <cellStyle name="Normal 2 2 4 9 2" xfId="3212" xr:uid="{DDEFCA3B-C776-4CE7-B0B7-1B2AF844E495}"/>
    <cellStyle name="Normal 2 2 4 9 3" xfId="2757" xr:uid="{74B202A3-0980-4E55-B3F6-95122AB90907}"/>
    <cellStyle name="Normal 2 2 4 9 4" xfId="2358" xr:uid="{6A8563B5-5D0C-4F24-A9D8-3FC8842FF236}"/>
    <cellStyle name="Normal 2 2 4 9 5" xfId="3986" xr:uid="{6F567934-282E-4B1C-B1EF-30A8B1B7B3C1}"/>
    <cellStyle name="Normal 2 2 5" xfId="423" xr:uid="{00000000-0005-0000-0000-0000A7010000}"/>
    <cellStyle name="Normal 2 2 5 2" xfId="424" xr:uid="{00000000-0005-0000-0000-0000A8010000}"/>
    <cellStyle name="Normal 2 2 5 2 2" xfId="1088" xr:uid="{AC5485FB-68C2-4CBD-90E5-395D149FC40E}"/>
    <cellStyle name="Normal 2 2 5 2 2 2" xfId="2768" xr:uid="{96A7D7D1-271D-4BF3-9C4C-CC0997ED5E5D}"/>
    <cellStyle name="Normal 2 2 5 2 2 2 2" xfId="3214" xr:uid="{C528876A-9C0C-4B46-872D-C370BEE2E18C}"/>
    <cellStyle name="Normal 2 2 5 2 2 2 3" xfId="4442" xr:uid="{260DEEF5-DE3A-41FD-B79B-77B78D112A0C}"/>
    <cellStyle name="Normal 2 2 5 2 2 3" xfId="3215" xr:uid="{1F149D65-396A-4D2A-BD55-C19680D62C04}"/>
    <cellStyle name="Normal 2 2 5 2 2 3 2" xfId="4611" xr:uid="{6E03F7AF-9204-4DDF-8762-919F7A6DBA92}"/>
    <cellStyle name="Normal 2 2 5 2 2 4" xfId="3213" xr:uid="{CF72522B-F53C-4573-AD17-5724BA6DBBBB}"/>
    <cellStyle name="Normal 2 2 5 2 2 5" xfId="2682" xr:uid="{3C527CA0-C23C-4696-A909-7B67B89FBDF2}"/>
    <cellStyle name="Normal 2 2 5 2 2 6" xfId="2367" xr:uid="{4A863505-5931-48A8-B3CB-D1D386784A47}"/>
    <cellStyle name="Normal 2 2 5 2 2 7" xfId="3991" xr:uid="{AAC77897-666B-4642-9104-70B1075F57F6}"/>
    <cellStyle name="Normal 2 2 5 2 3" xfId="1089" xr:uid="{68D1FFC5-58D7-4C6E-97E8-B078B88986C3}"/>
    <cellStyle name="Normal 2 2 5 2 3 2" xfId="3216" xr:uid="{BE5D516E-CF89-4EBB-BB4C-8E379034610C}"/>
    <cellStyle name="Normal 2 2 5 2 3 3" xfId="2767" xr:uid="{70596E6E-AA5E-4E36-8369-4C6B5A1EF289}"/>
    <cellStyle name="Normal 2 2 5 2 3 4" xfId="4310" xr:uid="{465DF44C-B624-428F-9110-9288C668426F}"/>
    <cellStyle name="Normal 2 2 5 2 4" xfId="3217" xr:uid="{A44E19B3-31D0-4ABA-989A-0264266C9455}"/>
    <cellStyle name="Normal 2 2 5 2 4 2" xfId="4612" xr:uid="{715DC3E4-277F-43C7-8C7C-95DF40FD36CF}"/>
    <cellStyle name="Normal 2 2 5 2 5" xfId="2942" xr:uid="{6BEA147B-8EFB-4D25-AB2B-FF1BC04EB5D4}"/>
    <cellStyle name="Normal 2 2 5 2 6" xfId="2580" xr:uid="{0C1123FE-CD20-4263-A9F6-C818B0728328}"/>
    <cellStyle name="Normal 2 2 5 2 7" xfId="2274" xr:uid="{02FB3AFD-7C84-4A41-925C-7EC9B87861F2}"/>
    <cellStyle name="Normal 2 2 5 2 8" xfId="4083" xr:uid="{FE14776F-80DA-4184-852C-FF3776A35E48}"/>
    <cellStyle name="Normal 2 2 5 3" xfId="1090" xr:uid="{C3F1969F-2870-4F45-8A03-A49B42BE51A0}"/>
    <cellStyle name="Normal 2 2 5 3 2" xfId="2769" xr:uid="{604767D1-7A69-44A6-8307-688736464C47}"/>
    <cellStyle name="Normal 2 2 5 3 2 2" xfId="3219" xr:uid="{7D0E1664-6DE9-40E9-82C6-F03F1E06407D}"/>
    <cellStyle name="Normal 2 2 5 3 2 3" xfId="4443" xr:uid="{557805E4-424C-4787-9F45-5DBAF483601D}"/>
    <cellStyle name="Normal 2 2 5 3 3" xfId="3220" xr:uid="{2914738C-4D92-488C-A710-6BAF33155BC9}"/>
    <cellStyle name="Normal 2 2 5 3 3 2" xfId="4613" xr:uid="{2B31B5F6-07F2-4D33-9F57-318C64677295}"/>
    <cellStyle name="Normal 2 2 5 3 4" xfId="3218" xr:uid="{2BA2D54F-C22D-4B21-93F0-9C0505DE376B}"/>
    <cellStyle name="Normal 2 2 5 3 5" xfId="2623" xr:uid="{FDFD97A9-E09C-43E2-810E-BF9E35AA8603}"/>
    <cellStyle name="Normal 2 2 5 3 6" xfId="2366" xr:uid="{9E1A898D-66A3-4275-A332-7ACEA7E8669A}"/>
    <cellStyle name="Normal 2 2 5 3 7" xfId="3990" xr:uid="{42610ED8-2EA6-4CB6-9645-58F9536C97B9}"/>
    <cellStyle name="Normal 2 2 5 4" xfId="1091" xr:uid="{F2E023F4-FD2B-4FB8-9EC1-B80525631616}"/>
    <cellStyle name="Normal 2 2 5 4 2" xfId="3221" xr:uid="{24A048D7-C493-43BD-B605-62F499565FE8}"/>
    <cellStyle name="Normal 2 2 5 4 3" xfId="2766" xr:uid="{2710E83C-600C-4DF8-A377-D4E72316D491}"/>
    <cellStyle name="Normal 2 2 5 4 4" xfId="4309" xr:uid="{57466706-74E1-48F1-8E9D-6F4B4C23751F}"/>
    <cellStyle name="Normal 2 2 5 5" xfId="1092" xr:uid="{BB190F6B-2AD9-4037-B328-32559AD7615D}"/>
    <cellStyle name="Normal 2 2 5 5 2" xfId="4614" xr:uid="{AB2A361B-BD51-40CC-B30C-C04B80B149B3}"/>
    <cellStyle name="Normal 2 2 5 6" xfId="2941" xr:uid="{ECEC36F0-D206-45A5-8919-9FBEFD64BA7A}"/>
    <cellStyle name="Normal 2 2 5 7" xfId="2520" xr:uid="{120E23FF-67E2-42F5-BC4C-481C8F6994C5}"/>
    <cellStyle name="Normal 2 2 5 8" xfId="2214" xr:uid="{A713B093-455F-4B38-985F-3C5A6BE65E69}"/>
    <cellStyle name="Normal 2 2 5 9" xfId="4082" xr:uid="{D30E8344-854F-4402-87E3-90DCCA2D2928}"/>
    <cellStyle name="Normal 2 2 6" xfId="425" xr:uid="{00000000-0005-0000-0000-0000A9010000}"/>
    <cellStyle name="Normal 2 2 6 2" xfId="1093" xr:uid="{197862E2-5600-4DE0-947C-0A6C5CD17B1E}"/>
    <cellStyle name="Normal 2 2 6 2 2" xfId="1094" xr:uid="{C7B34E5E-0D94-4C85-A688-3E0ACCC0BF34}"/>
    <cellStyle name="Normal 2 2 6 2 2 2" xfId="2772" xr:uid="{4C60EB2A-FFD0-4182-BFE7-3DD373208383}"/>
    <cellStyle name="Normal 2 2 6 2 2 2 2" xfId="3224" xr:uid="{8FAC3D2A-F7D4-4C45-9D25-35A1F7C17546}"/>
    <cellStyle name="Normal 2 2 6 2 2 2 3" xfId="4445" xr:uid="{58233C4E-7C1E-4976-89EB-B1640946EBBE}"/>
    <cellStyle name="Normal 2 2 6 2 2 3" xfId="3225" xr:uid="{0CCCD5BA-BFB8-43FE-A11A-682891CD0F22}"/>
    <cellStyle name="Normal 2 2 6 2 2 3 2" xfId="4615" xr:uid="{E4505562-CDFC-4CB6-B2CD-B14113081C72}"/>
    <cellStyle name="Normal 2 2 6 2 2 4" xfId="3223" xr:uid="{0D5A6BBC-FBEF-4FEC-840B-B720EFDA30AC}"/>
    <cellStyle name="Normal 2 2 6 2 2 5" xfId="4387" xr:uid="{3478AE1B-F0FB-4EC3-BB25-FD2D863273A1}"/>
    <cellStyle name="Normal 2 2 6 2 3" xfId="2771" xr:uid="{95EE4C29-0B10-46C4-BEDE-EA2BCA753C1A}"/>
    <cellStyle name="Normal 2 2 6 2 3 2" xfId="3226" xr:uid="{4BC9B171-F557-4633-9D3C-C8B30B7A640F}"/>
    <cellStyle name="Normal 2 2 6 2 3 3" xfId="4444" xr:uid="{E1D5F359-1C50-4E9D-AE55-AE2644B1A168}"/>
    <cellStyle name="Normal 2 2 6 2 4" xfId="3227" xr:uid="{14B5506D-A700-4D0B-A2CA-B93C4804C93A}"/>
    <cellStyle name="Normal 2 2 6 2 4 2" xfId="4616" xr:uid="{F2B3CD22-4B1B-49A4-96C9-7F7AF306FB7E}"/>
    <cellStyle name="Normal 2 2 6 2 5" xfId="3222" xr:uid="{DD2B89AA-8D6D-4B63-9FDB-F7614879AD32}"/>
    <cellStyle name="Normal 2 2 6 2 6" xfId="2586" xr:uid="{E58B4941-03FA-42EE-960D-06E30126EED1}"/>
    <cellStyle name="Normal 2 2 6 2 7" xfId="2280" xr:uid="{406E4483-3E2E-40A6-ACCE-3F485EE55479}"/>
    <cellStyle name="Normal 2 2 6 2 8" xfId="3942" xr:uid="{6D648010-4376-4B04-991C-417345543424}"/>
    <cellStyle name="Normal 2 2 6 3" xfId="1095" xr:uid="{FDDE2A9C-193A-4885-AAF0-38B161B34522}"/>
    <cellStyle name="Normal 2 2 6 3 2" xfId="2773" xr:uid="{59087D7B-7763-41E1-A27D-784EE93770FF}"/>
    <cellStyle name="Normal 2 2 6 3 2 2" xfId="3229" xr:uid="{2911894B-CEC6-467A-A9E2-E272C97CF5A7}"/>
    <cellStyle name="Normal 2 2 6 3 2 3" xfId="4446" xr:uid="{2E370E11-5FC7-4AEC-A013-FA405234CAC3}"/>
    <cellStyle name="Normal 2 2 6 3 3" xfId="3230" xr:uid="{37B0BCAE-976C-47BA-BA8E-D62051FCF879}"/>
    <cellStyle name="Normal 2 2 6 3 3 2" xfId="4617" xr:uid="{695FC3D1-2D89-444F-ADD8-8F3CACB475FF}"/>
    <cellStyle name="Normal 2 2 6 3 4" xfId="3228" xr:uid="{FD5151F2-A125-4A93-855F-F7942022A483}"/>
    <cellStyle name="Normal 2 2 6 3 5" xfId="2629" xr:uid="{EA79EEF9-2AA8-436A-A65F-FF684E178D3B}"/>
    <cellStyle name="Normal 2 2 6 3 6" xfId="2368" xr:uid="{FF96FF5A-334E-4F9D-9B3F-E6B023794375}"/>
    <cellStyle name="Normal 2 2 6 3 7" xfId="3992" xr:uid="{AC306340-513D-4700-BF5F-03EF459F0D82}"/>
    <cellStyle name="Normal 2 2 6 4" xfId="1096" xr:uid="{558D3CF7-0722-4F67-81AF-5A8C8A1C9EBA}"/>
    <cellStyle name="Normal 2 2 6 4 2" xfId="3231" xr:uid="{A351A0F2-44F0-4721-B51C-C1FFDBC4F73B}"/>
    <cellStyle name="Normal 2 2 6 4 3" xfId="2770" xr:uid="{29E84A8A-5164-48A2-90AB-F02062CEA1CC}"/>
    <cellStyle name="Normal 2 2 6 4 4" xfId="4311" xr:uid="{E5BECE64-8DA6-47EC-B07A-B07FE1C4C9F8}"/>
    <cellStyle name="Normal 2 2 6 5" xfId="3232" xr:uid="{EFB3DD0E-8612-4F20-B14B-1D592922F786}"/>
    <cellStyle name="Normal 2 2 6 5 2" xfId="4618" xr:uid="{9C1696CD-B77F-442A-AC89-3929130B702A}"/>
    <cellStyle name="Normal 2 2 6 6" xfId="2943" xr:uid="{528C535D-3E34-4C1A-866D-8FFA3B1A3A03}"/>
    <cellStyle name="Normal 2 2 6 7" xfId="2526" xr:uid="{A5DFE5D3-59EB-4863-B2AD-206269409FDD}"/>
    <cellStyle name="Normal 2 2 6 8" xfId="2220" xr:uid="{DD9FD06A-2B07-4ABA-92DB-BF3806C99252}"/>
    <cellStyle name="Normal 2 2 6 9" xfId="4084" xr:uid="{2F4D62F9-45CE-43CA-A34A-8D77CF6620C2}"/>
    <cellStyle name="Normal 2 2 7" xfId="426" xr:uid="{00000000-0005-0000-0000-0000AA010000}"/>
    <cellStyle name="Normal 2 2 7 2" xfId="1097" xr:uid="{713F5108-E899-4058-A44C-4187DBAC8B27}"/>
    <cellStyle name="Normal 2 2 7 2 2" xfId="1098" xr:uid="{B8C8C09D-0EA8-42BA-BD95-075AB1D33D73}"/>
    <cellStyle name="Normal 2 2 7 2 2 2" xfId="3234" xr:uid="{1FED6598-16B6-49AF-A312-2EF4FD39E8A3}"/>
    <cellStyle name="Normal 2 2 7 2 2 3" xfId="4448" xr:uid="{AD1439FA-5B30-471B-9EC6-5AD0D4CA843A}"/>
    <cellStyle name="Normal 2 2 7 2 3" xfId="3235" xr:uid="{89A4E811-7637-4233-BF52-8E0C60DFE64E}"/>
    <cellStyle name="Normal 2 2 7 2 3 2" xfId="4619" xr:uid="{E497B8F1-118A-482C-B238-EC24C7B97310}"/>
    <cellStyle name="Normal 2 2 7 2 4" xfId="3233" xr:uid="{F4BDBFAA-927B-4367-85ED-56E3739F2B48}"/>
    <cellStyle name="Normal 2 2 7 2 5" xfId="2560" xr:uid="{41426FAF-50BE-4BC5-AD54-C980D431E66E}"/>
    <cellStyle name="Normal 2 2 7 2 6" xfId="2369" xr:uid="{50F71AB9-00F5-40DC-9A8D-ECC41DAFE949}"/>
    <cellStyle name="Normal 2 2 7 2 7" xfId="3993" xr:uid="{18BBB5FA-5454-4E42-B477-6B18A34AAAE2}"/>
    <cellStyle name="Normal 2 2 7 3" xfId="1099" xr:uid="{D17967D4-BCC5-4869-AC3F-73B751F19EB5}"/>
    <cellStyle name="Normal 2 2 7 3 2" xfId="2774" xr:uid="{EAC80D8F-2CAB-48E4-8248-B79F1D0B7186}"/>
    <cellStyle name="Normal 2 2 7 3 2 2" xfId="3237" xr:uid="{C3D84CD2-A39F-4362-86BA-F510A119B2FE}"/>
    <cellStyle name="Normal 2 2 7 3 2 3" xfId="4449" xr:uid="{CAFA3115-3E2E-4051-BAAD-053441B7E19D}"/>
    <cellStyle name="Normal 2 2 7 3 3" xfId="3238" xr:uid="{CC51C36D-C02B-4F34-83AB-01BAFB0A5171}"/>
    <cellStyle name="Normal 2 2 7 3 3 2" xfId="4620" xr:uid="{FE45BA02-FB50-4B4E-9BAC-CCCAD820EB83}"/>
    <cellStyle name="Normal 2 2 7 3 4" xfId="3236" xr:uid="{A0C44D72-A671-43DC-9A63-93FE2BDB1123}"/>
    <cellStyle name="Normal 2 2 7 3 5" xfId="2663" xr:uid="{CC62D9D3-27F7-46BD-90B5-F5334B3814AB}"/>
    <cellStyle name="Normal 2 2 7 3 6" xfId="4312" xr:uid="{A0A30891-48C6-4C52-AC97-59F1DA37DD33}"/>
    <cellStyle name="Normal 2 2 7 4" xfId="1100" xr:uid="{2E2D1C35-806F-4446-B005-609CF3083A04}"/>
    <cellStyle name="Normal 2 2 7 4 2" xfId="3239" xr:uid="{AD120D61-D9BB-4027-9D53-E4DDA1F46FF8}"/>
    <cellStyle name="Normal 2 2 7 4 3" xfId="4447" xr:uid="{11F1E3CA-0826-4F67-ACC3-30C4C5D7C831}"/>
    <cellStyle name="Normal 2 2 7 5" xfId="3240" xr:uid="{E069BF39-F67A-4490-B0CE-33E546196447}"/>
    <cellStyle name="Normal 2 2 7 5 2" xfId="4621" xr:uid="{48CEDA91-DFDF-486E-9CD2-F5DEDA67F160}"/>
    <cellStyle name="Normal 2 2 7 6" xfId="2944" xr:uid="{9367511E-0888-48DB-8F65-4417A0BAEE75}"/>
    <cellStyle name="Normal 2 2 7 7" xfId="2500" xr:uid="{6546DA00-2C38-4BDE-A8B1-AD50B7CEB620}"/>
    <cellStyle name="Normal 2 2 7 8" xfId="2254" xr:uid="{2A7D77FD-0023-4A8F-8238-CC46A9408D81}"/>
    <cellStyle name="Normal 2 2 7 9" xfId="4085" xr:uid="{FA7B8C5E-230B-41FE-ABB3-3C3939651DC2}"/>
    <cellStyle name="Normal 2 2 8" xfId="427" xr:uid="{00000000-0005-0000-0000-0000AB010000}"/>
    <cellStyle name="Normal 2 2 8 2" xfId="1101" xr:uid="{4535FCFE-C9D8-449D-B12B-9452E543ADDE}"/>
    <cellStyle name="Normal 2 2 8 2 2" xfId="1102" xr:uid="{633FAA03-430F-4147-B6C6-1C6FF8C82A13}"/>
    <cellStyle name="Normal 2 2 8 2 2 2" xfId="3242" xr:uid="{616CD3EC-EAEF-4CDC-9285-88903593F902}"/>
    <cellStyle name="Normal 2 2 8 2 2 3" xfId="4450" xr:uid="{ECB483A7-5C7C-4A66-AF6F-B172D8DA9370}"/>
    <cellStyle name="Normal 2 2 8 2 3" xfId="3243" xr:uid="{0CAE32ED-6EAE-4BFB-803F-6BC9CD193AC8}"/>
    <cellStyle name="Normal 2 2 8 2 3 2" xfId="4622" xr:uid="{18D1BC22-CEFD-46B9-8516-7FEE5665B8B7}"/>
    <cellStyle name="Normal 2 2 8 2 4" xfId="3241" xr:uid="{C07B2565-6480-439D-9508-DFDDA3829736}"/>
    <cellStyle name="Normal 2 2 8 2 5" xfId="2646" xr:uid="{4C585F48-3AFA-4ACF-8DAD-846B5BCFA8F2}"/>
    <cellStyle name="Normal 2 2 8 2 6" xfId="2370" xr:uid="{740AC12B-3304-49EF-912A-50F2C6BC3F71}"/>
    <cellStyle name="Normal 2 2 8 2 7" xfId="3994" xr:uid="{C337DD82-0E72-4848-AD9E-085F4C758092}"/>
    <cellStyle name="Normal 2 2 8 3" xfId="1103" xr:uid="{BB0990D7-A3D9-402C-86AF-65F6B9818BAC}"/>
    <cellStyle name="Normal 2 2 8 3 2" xfId="3244" xr:uid="{4509C138-2EDE-4805-A20A-19ACFD9DDDC6}"/>
    <cellStyle name="Normal 2 2 8 3 3" xfId="2775" xr:uid="{94469142-C6A8-432A-AF0C-A13A2C3DCFB7}"/>
    <cellStyle name="Normal 2 2 8 3 4" xfId="4313" xr:uid="{5A06DAED-C48D-45A6-8C08-D60D0145A80A}"/>
    <cellStyle name="Normal 2 2 8 4" xfId="1104" xr:uid="{ABA28D8F-5AF2-422E-8059-43BDD0A9B813}"/>
    <cellStyle name="Normal 2 2 8 4 2" xfId="4623" xr:uid="{87AE462C-A08B-46F7-A377-E2C36FA0E3AB}"/>
    <cellStyle name="Normal 2 2 8 5" xfId="2945" xr:uid="{808B2AC3-2069-4FF4-99A5-312E0523B2E8}"/>
    <cellStyle name="Normal 2 2 8 6" xfId="2483" xr:uid="{054FBA1B-F38D-40E3-B399-C986B43F2756}"/>
    <cellStyle name="Normal 2 2 8 7" xfId="2237" xr:uid="{8BD935A9-81CF-49C0-BF22-D44DA81494E5}"/>
    <cellStyle name="Normal 2 2 8 8" xfId="4086" xr:uid="{D285C999-3D4C-48AE-BC28-30F9D6C2C733}"/>
    <cellStyle name="Normal 2 2 9" xfId="428" xr:uid="{00000000-0005-0000-0000-0000AC010000}"/>
    <cellStyle name="Normal 2 2 9 2" xfId="1105" xr:uid="{31B57AA4-C960-459D-AB6A-5586B0C8907E}"/>
    <cellStyle name="Normal 2 2 9 2 2" xfId="1106" xr:uid="{C51F2623-3A03-479D-AEBC-F21B3BB549B8}"/>
    <cellStyle name="Normal 2 2 9 2 2 2" xfId="3246" xr:uid="{912B1C5C-5F5C-4015-8C66-BC42B67FFA72}"/>
    <cellStyle name="Normal 2 2 9 2 2 3" xfId="4451" xr:uid="{90D49E86-29D4-407E-B762-CD20DA9CEF64}"/>
    <cellStyle name="Normal 2 2 9 2 3" xfId="3247" xr:uid="{38BEEB86-81D3-40DC-BAF3-EF73793B8607}"/>
    <cellStyle name="Normal 2 2 9 2 3 2" xfId="4624" xr:uid="{E1CE5AA4-B85B-49DE-A8DA-2452EDE6A250}"/>
    <cellStyle name="Normal 2 2 9 2 4" xfId="3245" xr:uid="{88AA2BEE-9EEE-4FE0-BBEA-F5ECEAAD8554}"/>
    <cellStyle name="Normal 2 2 9 2 5" xfId="2694" xr:uid="{A3386D99-D533-43F1-854F-70E18119FF0E}"/>
    <cellStyle name="Normal 2 2 9 2 6" xfId="2371" xr:uid="{F0F773E2-90E3-436D-9FC8-12022C72657D}"/>
    <cellStyle name="Normal 2 2 9 2 7" xfId="3995" xr:uid="{630E5B48-BB66-4532-8989-5BADD4987CF0}"/>
    <cellStyle name="Normal 2 2 9 3" xfId="1107" xr:uid="{917C9716-9A9F-4A13-8392-9A65B41D96D6}"/>
    <cellStyle name="Normal 2 2 9 3 2" xfId="3248" xr:uid="{B73CB547-15A9-4105-971F-5CED35E83FF5}"/>
    <cellStyle name="Normal 2 2 9 3 3" xfId="2776" xr:uid="{20BFE80B-0443-455A-B9C1-186219DA7A3E}"/>
    <cellStyle name="Normal 2 2 9 3 4" xfId="4314" xr:uid="{36FB2A3C-7CB4-42C8-BF49-15B224246E11}"/>
    <cellStyle name="Normal 2 2 9 4" xfId="1108" xr:uid="{F7BEDBC9-4324-40E9-93EE-ED7E177EB4F7}"/>
    <cellStyle name="Normal 2 2 9 4 2" xfId="4625" xr:uid="{A4D89ECF-7670-479A-BAE9-5101425B635E}"/>
    <cellStyle name="Normal 2 2 9 5" xfId="2946" xr:uid="{E5200625-07D3-4866-9926-32DD77692055}"/>
    <cellStyle name="Normal 2 2 9 6" xfId="2543" xr:uid="{15BC8292-9E3D-469D-98B3-1C62DBA331BC}"/>
    <cellStyle name="Normal 2 2 9 7" xfId="2299" xr:uid="{3784D8E8-B0FD-4866-B730-AC99B73AF32F}"/>
    <cellStyle name="Normal 2 2 9 8" xfId="4087" xr:uid="{86BB6DB9-4F4F-421D-A18C-0E4FFCF0243E}"/>
    <cellStyle name="Normal 2 3" xfId="429" xr:uid="{00000000-0005-0000-0000-0000AD010000}"/>
    <cellStyle name="Normal 2 4" xfId="430" xr:uid="{00000000-0005-0000-0000-0000AE010000}"/>
    <cellStyle name="Normal 2 5" xfId="431" xr:uid="{00000000-0005-0000-0000-0000AF010000}"/>
    <cellStyle name="Normal 2 5 10" xfId="1109" xr:uid="{6100732E-7185-4FC3-8DC2-9EEBDE8ED41D}"/>
    <cellStyle name="Normal 2 5 10 2" xfId="3249" xr:uid="{BD869DA3-6F99-43D4-9A9F-F6C3D810BD6D}"/>
    <cellStyle name="Normal 2 5 10 3" xfId="4266" xr:uid="{0173DDFC-2159-435C-B9DD-759200F27CB1}"/>
    <cellStyle name="Normal 2 5 11" xfId="1110" xr:uid="{6B34A831-F3F2-43D2-9D82-6D5834893A20}"/>
    <cellStyle name="Normal 2 5 12" xfId="2474" xr:uid="{423DA305-227C-4052-978C-9719E46BC236}"/>
    <cellStyle name="Normal 2 5 13" xfId="2201" xr:uid="{1AF02D76-F3AE-48B2-A02D-6C3160168EB8}"/>
    <cellStyle name="Normal 2 5 14" xfId="4090" xr:uid="{81F6C088-FC3F-48F2-8FD0-0E7638B8B768}"/>
    <cellStyle name="Normal 2 5 2" xfId="432" xr:uid="{00000000-0005-0000-0000-0000B0010000}"/>
    <cellStyle name="Normal 2 5 2 2" xfId="1111" xr:uid="{4E96E82B-E982-4F43-ADFB-D81C1479CF21}"/>
    <cellStyle name="Normal 2 5 2 2 2" xfId="1112" xr:uid="{136C7693-98DC-4CA9-B1EC-1AE7A48D8FA6}"/>
    <cellStyle name="Normal 2 5 2 2 2 2" xfId="2780" xr:uid="{3FB62ED7-A8AD-45B8-8245-EEBAA7D5D429}"/>
    <cellStyle name="Normal 2 5 2 2 2 2 2" xfId="3252" xr:uid="{9010979E-CEB9-48EC-80A4-9887EB14A720}"/>
    <cellStyle name="Normal 2 5 2 2 2 2 3" xfId="4453" xr:uid="{27A6A2A2-AD3F-4133-A5F7-493A51929CE1}"/>
    <cellStyle name="Normal 2 5 2 2 2 3" xfId="3253" xr:uid="{2AEF4EA7-A9E4-483E-9F16-1D9D40CD0D60}"/>
    <cellStyle name="Normal 2 5 2 2 2 3 2" xfId="4626" xr:uid="{82D4D065-897E-44C6-B3C0-3F3A794224AD}"/>
    <cellStyle name="Normal 2 5 2 2 2 4" xfId="3251" xr:uid="{47FF95DD-77F3-4A33-B68A-3FA723A5FDE3}"/>
    <cellStyle name="Normal 2 5 2 2 2 5" xfId="4392" xr:uid="{70828698-84CA-4468-8291-BBF4C10B55EF}"/>
    <cellStyle name="Normal 2 5 2 2 3" xfId="2779" xr:uid="{22161951-4F0C-450F-817B-16892AFD7F51}"/>
    <cellStyle name="Normal 2 5 2 2 3 2" xfId="3254" xr:uid="{3679EFA0-DBC8-4CFB-B6EC-FE533BABFB9C}"/>
    <cellStyle name="Normal 2 5 2 2 3 3" xfId="4452" xr:uid="{8ACF2C87-B777-4CC4-8F2F-0B9145B3E87B}"/>
    <cellStyle name="Normal 2 5 2 2 4" xfId="3255" xr:uid="{14E1D0F2-F93E-49A9-85F3-D8C330AEA085}"/>
    <cellStyle name="Normal 2 5 2 2 4 2" xfId="4627" xr:uid="{5B9EA914-F674-4335-A35D-9DF9E1D55649}"/>
    <cellStyle name="Normal 2 5 2 2 5" xfId="3250" xr:uid="{700AFB86-5ECE-4940-8B6F-0D4C946A9429}"/>
    <cellStyle name="Normal 2 5 2 2 6" xfId="2593" xr:uid="{70BF0F9E-A07A-46A8-A6F4-1D3FE8ACF818}"/>
    <cellStyle name="Normal 2 5 2 2 7" xfId="2287" xr:uid="{C80B23BD-09B0-4AC8-994D-F118453A189B}"/>
    <cellStyle name="Normal 2 5 2 2 8" xfId="3947" xr:uid="{965C4A6E-EB64-47F4-B78C-1BA3C203AF06}"/>
    <cellStyle name="Normal 2 5 2 3" xfId="1113" xr:uid="{E5449808-E344-4177-A42C-3DE0A85537C3}"/>
    <cellStyle name="Normal 2 5 2 3 2" xfId="2781" xr:uid="{8904439D-E642-4EA7-9BAE-459F0CB609F0}"/>
    <cellStyle name="Normal 2 5 2 3 2 2" xfId="3257" xr:uid="{491C0937-9B2F-4FDD-97AF-AE5F17AF5B27}"/>
    <cellStyle name="Normal 2 5 2 3 2 3" xfId="4454" xr:uid="{4DD8CFF6-F9AE-4078-A1D5-16779C9653DC}"/>
    <cellStyle name="Normal 2 5 2 3 3" xfId="3258" xr:uid="{618A31C0-3824-4E1F-B3E6-18C7272520EB}"/>
    <cellStyle name="Normal 2 5 2 3 3 2" xfId="4628" xr:uid="{1D7D612E-7F85-4BEE-8383-90DEB19E29AF}"/>
    <cellStyle name="Normal 2 5 2 3 4" xfId="3256" xr:uid="{C95F43CF-0386-4E0D-9734-F86097E39597}"/>
    <cellStyle name="Normal 2 5 2 3 5" xfId="2636" xr:uid="{EA3F4708-DF38-4C0D-8178-2117324CAC3F}"/>
    <cellStyle name="Normal 2 5 2 3 6" xfId="2372" xr:uid="{216F0811-4323-4563-8D6A-3FB5309E6D2E}"/>
    <cellStyle name="Normal 2 5 2 3 7" xfId="3996" xr:uid="{CBC1A793-6998-4F29-A90F-A2C21F53C857}"/>
    <cellStyle name="Normal 2 5 2 4" xfId="1114" xr:uid="{E6B5AFE3-DC39-4BBE-8B3C-8DA5BE95D006}"/>
    <cellStyle name="Normal 2 5 2 4 2" xfId="3259" xr:uid="{E0DFFE5A-9CA3-44E9-B23C-A482DA0F6251}"/>
    <cellStyle name="Normal 2 5 2 4 3" xfId="2778" xr:uid="{796D3EA9-77C7-4AB3-AD0E-E6A8B837589A}"/>
    <cellStyle name="Normal 2 5 2 4 4" xfId="4315" xr:uid="{06DB22C8-7DEA-46F5-8C56-5C0412EECA96}"/>
    <cellStyle name="Normal 2 5 2 5" xfId="3260" xr:uid="{E0FBE925-C779-466A-8E58-465401FC6D0E}"/>
    <cellStyle name="Normal 2 5 2 5 2" xfId="4629" xr:uid="{D0B7A8A4-A9A9-4517-89C7-D4D1E0A908D3}"/>
    <cellStyle name="Normal 2 5 2 6" xfId="2947" xr:uid="{BD881A0A-3CD8-4A70-B90C-506F969235FA}"/>
    <cellStyle name="Normal 2 5 2 7" xfId="2533" xr:uid="{D557D766-7D9A-4A80-AF55-4C0A63CC4046}"/>
    <cellStyle name="Normal 2 5 2 8" xfId="2227" xr:uid="{9CFB0BB1-7E4F-4519-AA58-1C32BA5F771C}"/>
    <cellStyle name="Normal 2 5 2 9" xfId="4091" xr:uid="{BA595B2C-8844-4CFE-8418-F0F767BCB311}"/>
    <cellStyle name="Normal 2 5 3" xfId="433" xr:uid="{00000000-0005-0000-0000-0000B1010000}"/>
    <cellStyle name="Normal 2 5 3 2" xfId="1115" xr:uid="{21C86E93-DC25-4F4F-861E-67FD4B2B3E54}"/>
    <cellStyle name="Normal 2 5 3 2 2" xfId="1116" xr:uid="{B8A9C940-638E-4C22-831E-8DF8C16CAC5F}"/>
    <cellStyle name="Normal 2 5 3 2 2 2" xfId="3262" xr:uid="{08108FC9-6459-494C-8F0C-A301A7529B7F}"/>
    <cellStyle name="Normal 2 5 3 2 2 3" xfId="4456" xr:uid="{0DACE05C-C251-4619-94EF-1E175A759075}"/>
    <cellStyle name="Normal 2 5 3 2 3" xfId="3263" xr:uid="{01AA562F-6E4B-439D-A2C0-52CF7B86A077}"/>
    <cellStyle name="Normal 2 5 3 2 3 2" xfId="4630" xr:uid="{82D2EA44-7F45-44AF-9CD9-E1FD9D038BDF}"/>
    <cellStyle name="Normal 2 5 3 2 4" xfId="3261" xr:uid="{3E69DABD-2ACE-4689-A135-CEBD6C7511BB}"/>
    <cellStyle name="Normal 2 5 3 2 5" xfId="2567" xr:uid="{D7CACF06-E3AD-44F5-8F0A-92DFA76191C6}"/>
    <cellStyle name="Normal 2 5 3 2 6" xfId="2373" xr:uid="{6436D100-1139-47B2-B327-49E288DBB0F4}"/>
    <cellStyle name="Normal 2 5 3 2 7" xfId="3997" xr:uid="{A9D5C5FB-8F2A-412F-9AA5-01E80E9250C7}"/>
    <cellStyle name="Normal 2 5 3 3" xfId="1117" xr:uid="{FB5FABA7-E937-41FC-96E2-B6D9296F8F84}"/>
    <cellStyle name="Normal 2 5 3 3 2" xfId="2782" xr:uid="{B4DB7B31-2982-4287-BBF5-DCEB6266EBEE}"/>
    <cellStyle name="Normal 2 5 3 3 2 2" xfId="3265" xr:uid="{AEB00EFC-76FF-4EE0-AC7C-4C12F80E2E74}"/>
    <cellStyle name="Normal 2 5 3 3 2 3" xfId="4457" xr:uid="{B0862592-BCEE-4BF8-8E24-D135C09669EA}"/>
    <cellStyle name="Normal 2 5 3 3 3" xfId="3266" xr:uid="{F2D6BA9E-37EE-4D39-9D33-86B7F8830D8E}"/>
    <cellStyle name="Normal 2 5 3 3 3 2" xfId="4631" xr:uid="{8FC2C999-AFC0-4AD7-8C38-FEEC5730C65C}"/>
    <cellStyle name="Normal 2 5 3 3 4" xfId="3264" xr:uid="{32FF6EA0-B578-4A5F-8B80-9EB4BC353F27}"/>
    <cellStyle name="Normal 2 5 3 3 5" xfId="2670" xr:uid="{DF4946FD-4B1C-44C3-B3E0-3387D3A0199B}"/>
    <cellStyle name="Normal 2 5 3 3 6" xfId="4316" xr:uid="{E40BCC94-426E-494B-8F33-B0C31169A6CA}"/>
    <cellStyle name="Normal 2 5 3 4" xfId="1118" xr:uid="{4DF481E9-EE8D-4696-8432-E178C19FC6D4}"/>
    <cellStyle name="Normal 2 5 3 4 2" xfId="3267" xr:uid="{02796803-4D53-4177-BED2-8550853A0A05}"/>
    <cellStyle name="Normal 2 5 3 4 3" xfId="4455" xr:uid="{1A06EF60-56AC-48AE-B709-B2F08B0215CC}"/>
    <cellStyle name="Normal 2 5 3 5" xfId="3268" xr:uid="{B10EF965-ACCC-448F-A6BB-18CBC2902016}"/>
    <cellStyle name="Normal 2 5 3 5 2" xfId="4632" xr:uid="{0537386C-2602-407F-A648-27F7AC5592D5}"/>
    <cellStyle name="Normal 2 5 3 6" xfId="2948" xr:uid="{B32224F4-CFD5-4B72-81BA-9208AA363A41}"/>
    <cellStyle name="Normal 2 5 3 7" xfId="2507" xr:uid="{97155C7A-4D2B-46F3-9ED3-18CA91B2A88D}"/>
    <cellStyle name="Normal 2 5 3 8" xfId="2261" xr:uid="{35875E48-A5F0-4CF6-A66F-2A7C5C5E19DD}"/>
    <cellStyle name="Normal 2 5 3 9" xfId="4092" xr:uid="{D151A0D0-D11B-444D-B711-C0996FDC1316}"/>
    <cellStyle name="Normal 2 5 4" xfId="434" xr:uid="{00000000-0005-0000-0000-0000B2010000}"/>
    <cellStyle name="Normal 2 5 4 2" xfId="1119" xr:uid="{6802D4FD-8270-492B-AF8B-6FE76DF136D8}"/>
    <cellStyle name="Normal 2 5 4 2 2" xfId="1120" xr:uid="{659A46F3-B070-4935-ACE9-1C98BB3D1142}"/>
    <cellStyle name="Normal 2 5 4 2 2 2" xfId="3270" xr:uid="{3A16ECAB-C580-4245-AE64-401A2E8D0A08}"/>
    <cellStyle name="Normal 2 5 4 2 2 3" xfId="4458" xr:uid="{0A792E0E-E1FA-4672-A3D7-9D81F6050ADD}"/>
    <cellStyle name="Normal 2 5 4 2 3" xfId="3271" xr:uid="{57D67AE6-427B-4969-B2AD-7ED5852CA25E}"/>
    <cellStyle name="Normal 2 5 4 2 3 2" xfId="4633" xr:uid="{AAC1D0A4-699F-4320-A074-0BF64841867A}"/>
    <cellStyle name="Normal 2 5 4 2 4" xfId="3269" xr:uid="{85989E35-B2DC-41D2-A8FE-418F61927791}"/>
    <cellStyle name="Normal 2 5 4 2 5" xfId="2653" xr:uid="{E90FB726-2E62-476D-954C-9530BDBFCE59}"/>
    <cellStyle name="Normal 2 5 4 2 6" xfId="2374" xr:uid="{2D6F19FB-AE8F-4072-9652-AE436F0F3026}"/>
    <cellStyle name="Normal 2 5 4 2 7" xfId="3998" xr:uid="{0990B4ED-D369-4A64-B54D-DB225EB0112E}"/>
    <cellStyle name="Normal 2 5 4 3" xfId="1121" xr:uid="{74E8F1BD-1664-477B-A589-B8E06E345484}"/>
    <cellStyle name="Normal 2 5 4 3 2" xfId="3272" xr:uid="{E6752C62-A83A-43FA-92F9-76B00DE917AF}"/>
    <cellStyle name="Normal 2 5 4 3 3" xfId="2783" xr:uid="{CF85BAB0-CEF7-4799-B329-84F2C9F5237B}"/>
    <cellStyle name="Normal 2 5 4 3 4" xfId="4317" xr:uid="{99A214FC-01D0-4537-AC4E-B465758EF909}"/>
    <cellStyle name="Normal 2 5 4 4" xfId="1122" xr:uid="{713A7A82-3AC3-42B6-B899-9C88EC549287}"/>
    <cellStyle name="Normal 2 5 4 4 2" xfId="4634" xr:uid="{2282D457-3BE2-41C5-9051-68C1DB2FB3FC}"/>
    <cellStyle name="Normal 2 5 4 5" xfId="2949" xr:uid="{E9D3F281-6E9F-4903-A07F-D8E53F53DF06}"/>
    <cellStyle name="Normal 2 5 4 6" xfId="2490" xr:uid="{55D0B655-1932-4712-91E4-F34C1A7040FD}"/>
    <cellStyle name="Normal 2 5 4 7" xfId="2244" xr:uid="{8E0FD56F-A881-46CD-8EEE-F9C486570506}"/>
    <cellStyle name="Normal 2 5 4 8" xfId="4093" xr:uid="{08FE0DA9-DCF9-46FC-B958-1636FAB127C9}"/>
    <cellStyle name="Normal 2 5 5" xfId="435" xr:uid="{00000000-0005-0000-0000-0000B3010000}"/>
    <cellStyle name="Normal 2 5 5 2" xfId="1123" xr:uid="{B7505438-5DB8-49D5-81B4-0B11EB72C9C0}"/>
    <cellStyle name="Normal 2 5 5 2 2" xfId="1124" xr:uid="{DEA1FA86-0626-4D94-B096-81E1AAB7F6C4}"/>
    <cellStyle name="Normal 2 5 5 2 3" xfId="2784" xr:uid="{BED65F0D-BB08-445A-8B49-56237F57B0D9}"/>
    <cellStyle name="Normal 2 5 5 2 4" xfId="4318" xr:uid="{BB248962-7F01-404D-BBFF-20818B4A9016}"/>
    <cellStyle name="Normal 2 5 5 3" xfId="1125" xr:uid="{E513B3A7-95BC-47A0-8D27-55E29D0005BD}"/>
    <cellStyle name="Normal 2 5 5 3 2" xfId="4635" xr:uid="{29636959-1385-437B-90E2-2E2883BF449B}"/>
    <cellStyle name="Normal 2 5 5 4" xfId="1126" xr:uid="{C7A02B65-852E-45BD-A6FA-C39C35C09F15}"/>
    <cellStyle name="Normal 2 5 5 5" xfId="2550" xr:uid="{CE8C1633-8F92-456F-8424-A3BD9DC3B664}"/>
    <cellStyle name="Normal 2 5 5 6" xfId="2375" xr:uid="{E2D1C2C8-52D1-4E72-AE00-CD68C2C411A8}"/>
    <cellStyle name="Normal 2 5 5 7" xfId="4094" xr:uid="{70EDDF2F-4409-4DEB-B564-3A92E08D0AF3}"/>
    <cellStyle name="Normal 2 5 6" xfId="436" xr:uid="{00000000-0005-0000-0000-0000B4010000}"/>
    <cellStyle name="Normal 2 5 6 2" xfId="1127" xr:uid="{2617572A-0547-4C18-8ADD-E643C3EAFCD0}"/>
    <cellStyle name="Normal 2 5 6 2 2" xfId="1128" xr:uid="{CC9C9ABE-A54C-45A2-8D51-47D159D9AA26}"/>
    <cellStyle name="Normal 2 5 6 2 3" xfId="2785" xr:uid="{E47A22DB-1941-4F56-8869-7160B6FE6D5F}"/>
    <cellStyle name="Normal 2 5 6 2 4" xfId="4319" xr:uid="{A2476497-A395-49C9-80F2-15B2C8ED19AA}"/>
    <cellStyle name="Normal 2 5 6 3" xfId="1129" xr:uid="{38738FF6-7F4B-4E71-AED7-521AAED6A149}"/>
    <cellStyle name="Normal 2 5 6 3 2" xfId="4636" xr:uid="{3DB8C935-0A95-4753-BCC8-BA4C39473792}"/>
    <cellStyle name="Normal 2 5 6 4" xfId="1130" xr:uid="{AC3E9DF4-D590-4F7C-A053-6963BF73837B}"/>
    <cellStyle name="Normal 2 5 6 5" xfId="2610" xr:uid="{F8375DC5-13B2-4F8B-B27D-0E29ED517B85}"/>
    <cellStyle name="Normal 2 5 6 6" xfId="2376" xr:uid="{66FFE8C2-8511-4548-A763-4D8BBC87EDE6}"/>
    <cellStyle name="Normal 2 5 6 7" xfId="4095" xr:uid="{E1E66FC1-F003-442F-B8A0-3A28205C3D23}"/>
    <cellStyle name="Normal 2 5 7" xfId="437" xr:uid="{00000000-0005-0000-0000-0000B5010000}"/>
    <cellStyle name="Normal 2 5 7 2" xfId="1131" xr:uid="{2F3B7418-E0C1-4CD2-8DB6-81FFF51496ED}"/>
    <cellStyle name="Normal 2 5 7 2 2" xfId="2950" xr:uid="{CDFA4BE5-D8A5-40D0-8A9A-999FB63AAD5E}"/>
    <cellStyle name="Normal 2 5 7 3" xfId="1132" xr:uid="{472FFF05-7ACA-43FC-9D9A-18DEDB8EF955}"/>
    <cellStyle name="Normal 2 5 7 4" xfId="2377" xr:uid="{4B72AD54-E887-4A34-8502-96C99FFE1C69}"/>
    <cellStyle name="Normal 2 5 7 5" xfId="4096" xr:uid="{D9535F28-145C-4C5C-A3E7-187EC90D90B7}"/>
    <cellStyle name="Normal 2 5 8" xfId="438" xr:uid="{00000000-0005-0000-0000-0000B6010000}"/>
    <cellStyle name="Normal 2 5 8 2" xfId="1133" xr:uid="{7AF0565F-E83D-49BE-BA29-FF099DFF4BFA}"/>
    <cellStyle name="Normal 2 5 8 2 2" xfId="2951" xr:uid="{1B7A7F42-7583-45A4-ADBE-3875A2A48C2A}"/>
    <cellStyle name="Normal 2 5 8 3" xfId="1134" xr:uid="{EC1290D0-755E-4C7C-8EC3-7A7F19548992}"/>
    <cellStyle name="Normal 2 5 8 4" xfId="2378" xr:uid="{B87E6E97-1229-48C8-8E8B-24F4A188193C}"/>
    <cellStyle name="Normal 2 5 8 5" xfId="4097" xr:uid="{D225DBA1-BCFD-4FF4-B0B9-A63741975700}"/>
    <cellStyle name="Normal 2 5 9" xfId="1135" xr:uid="{5D2FC44E-21E3-4270-9F11-9314091E719F}"/>
    <cellStyle name="Normal 2 5 9 2" xfId="3273" xr:uid="{DED8148E-84F2-49F0-8C0D-38B5177400AF}"/>
    <cellStyle name="Normal 2 5 9 3" xfId="2777" xr:uid="{0AE0C87F-127F-440D-AAB0-2F7A9EE69537}"/>
    <cellStyle name="Normal 2 5 9 4" xfId="2310" xr:uid="{22836026-F522-4EC4-A7F0-2D14A207E24E}"/>
    <cellStyle name="Normal 2 5 9 5" xfId="3957" xr:uid="{EB702C54-C88A-4BA3-B645-0253B2F353D7}"/>
    <cellStyle name="Normal 2 6" xfId="439" xr:uid="{00000000-0005-0000-0000-0000B7010000}"/>
    <cellStyle name="Normal 2 6 2" xfId="1136" xr:uid="{461D98F6-1A0B-4D9F-8F3A-391F1E5EAFD0}"/>
    <cellStyle name="Normal 2 6 2 2" xfId="1137" xr:uid="{854B02C6-C754-4A30-AB21-691BB3C31C1A}"/>
    <cellStyle name="Normal 2 6 2 2 2" xfId="2788" xr:uid="{1EDD6A1A-434C-4EAD-8DD3-565D9FA5BAED}"/>
    <cellStyle name="Normal 2 6 2 2 2 2" xfId="3276" xr:uid="{ECAC187F-89C2-44BB-AE26-76F9726B5B69}"/>
    <cellStyle name="Normal 2 6 2 2 2 3" xfId="4460" xr:uid="{7508BD22-5F5A-4EED-BB2E-841267686F07}"/>
    <cellStyle name="Normal 2 6 2 2 3" xfId="3277" xr:uid="{8B13E82E-0AA4-498B-97CC-16EA103C6768}"/>
    <cellStyle name="Normal 2 6 2 2 3 2" xfId="4637" xr:uid="{CF294582-0CF0-45BA-B24F-81BD3CCE9969}"/>
    <cellStyle name="Normal 2 6 2 2 4" xfId="3275" xr:uid="{EBBD6B77-BA5E-4CC6-B686-F1DE422F9A5C}"/>
    <cellStyle name="Normal 2 6 2 2 5" xfId="4384" xr:uid="{09309438-FED9-486D-9E6A-95561B3DAA4C}"/>
    <cellStyle name="Normal 2 6 2 3" xfId="2787" xr:uid="{9184E3F4-302F-44B0-B889-63505007BE9B}"/>
    <cellStyle name="Normal 2 6 2 3 2" xfId="3278" xr:uid="{C9D471C0-6BCC-4CF6-AC42-B919337BE3CA}"/>
    <cellStyle name="Normal 2 6 2 3 3" xfId="4459" xr:uid="{62E7EA82-C41B-4C0D-9921-5ECC4F57FA2C}"/>
    <cellStyle name="Normal 2 6 2 4" xfId="3279" xr:uid="{10C57C77-3748-4298-9522-148CDD94772B}"/>
    <cellStyle name="Normal 2 6 2 4 2" xfId="4638" xr:uid="{5EC32841-2708-4CAD-9F4A-7085F283E02D}"/>
    <cellStyle name="Normal 2 6 2 5" xfId="3274" xr:uid="{436D295A-12BB-4091-8423-BC0E830FF917}"/>
    <cellStyle name="Normal 2 6 2 6" xfId="2570" xr:uid="{125ABC23-685D-403B-8C9A-1143C9861418}"/>
    <cellStyle name="Normal 2 6 2 7" xfId="2264" xr:uid="{ACF631A3-40CE-429D-81D8-CF2EDFAB66E3}"/>
    <cellStyle name="Normal 2 6 2 8" xfId="3939" xr:uid="{31FA185B-3F71-4CDA-8695-774DA6E3E613}"/>
    <cellStyle name="Normal 2 6 3" xfId="1138" xr:uid="{DBA6D853-6868-4EBF-8B21-B4A556D96C12}"/>
    <cellStyle name="Normal 2 6 3 2" xfId="2789" xr:uid="{2E09FD7C-DA2E-47E7-8784-88FD85E8E1C2}"/>
    <cellStyle name="Normal 2 6 3 2 2" xfId="3281" xr:uid="{B1230112-6699-467F-87D0-726380557B3B}"/>
    <cellStyle name="Normal 2 6 3 2 3" xfId="4461" xr:uid="{FA6FE456-22C8-4644-89DA-930AF408A6EF}"/>
    <cellStyle name="Normal 2 6 3 3" xfId="3282" xr:uid="{0C8BDF3F-617E-4569-9F75-93273BD8E29C}"/>
    <cellStyle name="Normal 2 6 3 3 2" xfId="4639" xr:uid="{421481F1-1525-47BC-B906-E99E9B55B27B}"/>
    <cellStyle name="Normal 2 6 3 4" xfId="3280" xr:uid="{07BE3DAE-F403-4281-832A-C563F4E64702}"/>
    <cellStyle name="Normal 2 6 3 5" xfId="2613" xr:uid="{33F4A0DA-7935-4BA8-A5FF-BB8DD4AD007E}"/>
    <cellStyle name="Normal 2 6 3 6" xfId="2379" xr:uid="{1C16D8B3-ED6D-4348-BA15-8E542BACE142}"/>
    <cellStyle name="Normal 2 6 3 7" xfId="3999" xr:uid="{427B8E68-414F-45B2-AF5F-9A1C66613AAB}"/>
    <cellStyle name="Normal 2 6 4" xfId="1139" xr:uid="{1715EF5E-DC27-4134-AB8C-F7631066F35A}"/>
    <cellStyle name="Normal 2 6 4 2" xfId="3283" xr:uid="{4832DD91-2EE5-482C-A92E-D9FB96A71CC0}"/>
    <cellStyle name="Normal 2 6 4 3" xfId="2786" xr:uid="{DC8DE20C-8CB2-4FF3-88EA-FD2EDB5B2128}"/>
    <cellStyle name="Normal 2 6 4 4" xfId="4320" xr:uid="{916F6A9F-7576-4D5D-919E-BBDBDE503A51}"/>
    <cellStyle name="Normal 2 6 5" xfId="3284" xr:uid="{672FF78D-C99D-4DB4-96B3-1DAA1162BF33}"/>
    <cellStyle name="Normal 2 6 5 2" xfId="4640" xr:uid="{9EF7B8E2-3B4E-4BCB-B8D6-FC42E285E250}"/>
    <cellStyle name="Normal 2 6 6" xfId="2952" xr:uid="{4A8810BD-8425-41A6-9BCE-FC845F09DBAE}"/>
    <cellStyle name="Normal 2 6 7" xfId="2510" xr:uid="{1D64CD78-F707-4D97-B635-D5CA86F1702C}"/>
    <cellStyle name="Normal 2 6 8" xfId="2204" xr:uid="{28A135D0-28AE-4917-A542-B969042C27F6}"/>
    <cellStyle name="Normal 2 6 9" xfId="4098" xr:uid="{694AB8E7-E0E3-4567-8B57-12DE692E4A54}"/>
    <cellStyle name="Normal 2 7" xfId="440" xr:uid="{00000000-0005-0000-0000-0000B8010000}"/>
    <cellStyle name="Normal 2 7 2" xfId="1140" xr:uid="{EE32FB95-E0F4-4EC1-B286-CC18C7477EF9}"/>
    <cellStyle name="Normal 2 7 2 2" xfId="1141" xr:uid="{D864D10E-38C3-41B6-A631-66F4BF9AF77F}"/>
    <cellStyle name="Normal 2 7 2 2 2" xfId="2792" xr:uid="{981DC22E-014E-4AF5-AF80-716FBE30E7B4}"/>
    <cellStyle name="Normal 2 7 2 2 2 2" xfId="3287" xr:uid="{FF159E1A-C910-4165-9C8E-F63EA8792BC2}"/>
    <cellStyle name="Normal 2 7 2 2 2 3" xfId="4463" xr:uid="{8E80CDC1-0B70-48D4-90C3-183FFE809DDC}"/>
    <cellStyle name="Normal 2 7 2 2 3" xfId="3288" xr:uid="{7503C9C0-050E-4BB6-9199-5983BF451CC2}"/>
    <cellStyle name="Normal 2 7 2 2 3 2" xfId="4641" xr:uid="{6ED9A4A5-757B-4C69-BEF5-640C2C3E8DE7}"/>
    <cellStyle name="Normal 2 7 2 2 4" xfId="3286" xr:uid="{CB130EA4-C071-4719-BE31-579ACD01FF03}"/>
    <cellStyle name="Normal 2 7 2 2 5" xfId="4386" xr:uid="{BDFD3AE3-F1C0-4127-950E-229AC07F721C}"/>
    <cellStyle name="Normal 2 7 2 3" xfId="2791" xr:uid="{96E8D9E1-DB02-4F74-A757-39C335DDE9DE}"/>
    <cellStyle name="Normal 2 7 2 3 2" xfId="3289" xr:uid="{B88C06C9-C478-4A6D-9553-609AF7B4E292}"/>
    <cellStyle name="Normal 2 7 2 3 3" xfId="4462" xr:uid="{FEC528C0-D77F-46E9-9978-09BA9176ABF9}"/>
    <cellStyle name="Normal 2 7 2 4" xfId="3290" xr:uid="{639A9B59-69CE-4E77-9B07-47355E0EC247}"/>
    <cellStyle name="Normal 2 7 2 4 2" xfId="4642" xr:uid="{74869D69-D76C-44EA-BCEF-28EA16FA4062}"/>
    <cellStyle name="Normal 2 7 2 5" xfId="3285" xr:uid="{45BA0B27-9C3D-437E-9661-67E46D1EDB16}"/>
    <cellStyle name="Normal 2 7 2 6" xfId="2585" xr:uid="{DC521168-DED2-44D1-B9C9-5F84AD7FCB92}"/>
    <cellStyle name="Normal 2 7 2 7" xfId="2279" xr:uid="{B8D6A55E-3A62-406E-995A-29CA892A1B3C}"/>
    <cellStyle name="Normal 2 7 2 8" xfId="3941" xr:uid="{D2BE8021-76CD-490F-BC34-6C156B275DAD}"/>
    <cellStyle name="Normal 2 7 3" xfId="1142" xr:uid="{77CF824E-53AC-440A-A801-35306FBD0C61}"/>
    <cellStyle name="Normal 2 7 3 2" xfId="2793" xr:uid="{CDD53C62-7D7E-4719-9ECB-1F87204A5DC9}"/>
    <cellStyle name="Normal 2 7 3 2 2" xfId="3292" xr:uid="{5C8CF7C1-63A8-4B26-BC10-4C2C902AC44B}"/>
    <cellStyle name="Normal 2 7 3 2 3" xfId="4464" xr:uid="{2E7EA971-86CE-4140-968A-142D3F5BC8E2}"/>
    <cellStyle name="Normal 2 7 3 3" xfId="3293" xr:uid="{E33FBB16-5EA1-464E-9B07-F9539E81FE7A}"/>
    <cellStyle name="Normal 2 7 3 3 2" xfId="4643" xr:uid="{9DE09568-904F-4BBA-AF65-E6BABBA449D9}"/>
    <cellStyle name="Normal 2 7 3 4" xfId="3291" xr:uid="{996DE790-5F14-4670-AE8D-8070FA727706}"/>
    <cellStyle name="Normal 2 7 3 5" xfId="2628" xr:uid="{55559998-7503-4F70-89FC-84D02095190C}"/>
    <cellStyle name="Normal 2 7 3 6" xfId="2380" xr:uid="{887785F7-A22B-4FE6-8B5D-8104D3BDEDD6}"/>
    <cellStyle name="Normal 2 7 3 7" xfId="4000" xr:uid="{67B8BA27-AE92-404B-9AEF-68FD93B7127D}"/>
    <cellStyle name="Normal 2 7 4" xfId="1143" xr:uid="{75CBF68A-5318-49EB-A8BC-C9A2D8B31E16}"/>
    <cellStyle name="Normal 2 7 4 2" xfId="3294" xr:uid="{341DF5EE-0A8B-4D59-8DF6-CCFFFBE05972}"/>
    <cellStyle name="Normal 2 7 4 3" xfId="2790" xr:uid="{70DEF4ED-19C7-4136-A29B-4524EC938876}"/>
    <cellStyle name="Normal 2 7 4 4" xfId="4321" xr:uid="{5329631A-C5A4-432E-BC97-4B3A2E7B74B0}"/>
    <cellStyle name="Normal 2 7 5" xfId="3295" xr:uid="{CFDFF768-730A-4496-8269-8E288A7710B3}"/>
    <cellStyle name="Normal 2 7 5 2" xfId="4644" xr:uid="{58A3AABD-349B-4B89-AA85-2194BE4ECC4F}"/>
    <cellStyle name="Normal 2 7 6" xfId="2953" xr:uid="{C1461F17-458B-470E-8BC0-49B56FC5A64A}"/>
    <cellStyle name="Normal 2 7 7" xfId="2525" xr:uid="{F923C908-EB49-4A9A-8A40-7A8F74D40A1B}"/>
    <cellStyle name="Normal 2 7 8" xfId="2219" xr:uid="{5C2C596E-546B-4DC0-B872-697C8CBA5F24}"/>
    <cellStyle name="Normal 2 7 9" xfId="4099" xr:uid="{EDBFCFF8-C9BF-4789-B56F-76AFAC480E5D}"/>
    <cellStyle name="Normal 2 8" xfId="441" xr:uid="{00000000-0005-0000-0000-0000B9010000}"/>
    <cellStyle name="Normal 2 8 2" xfId="1144" xr:uid="{81EA323B-B391-49E7-87CE-6441549E354D}"/>
    <cellStyle name="Normal 2 8 2 2" xfId="1145" xr:uid="{95779531-D772-409F-BD9E-338475FA316B}"/>
    <cellStyle name="Normal 2 8 2 2 2" xfId="3297" xr:uid="{419863A6-C146-4C7F-A676-6606C63DE458}"/>
    <cellStyle name="Normal 2 8 2 2 3" xfId="4466" xr:uid="{8726236A-65F1-45F5-835C-ECECA754F3FA}"/>
    <cellStyle name="Normal 2 8 2 3" xfId="3298" xr:uid="{69FDB726-41FF-4674-BD05-4B719D323205}"/>
    <cellStyle name="Normal 2 8 2 3 2" xfId="4645" xr:uid="{16245875-2503-4E61-808B-3571A7393F14}"/>
    <cellStyle name="Normal 2 8 2 4" xfId="3296" xr:uid="{50C648F6-3178-47F6-BF50-9667678B73AD}"/>
    <cellStyle name="Normal 2 8 2 5" xfId="2559" xr:uid="{B6C56526-CF36-4167-A31B-A32577D88B6C}"/>
    <cellStyle name="Normal 2 8 2 6" xfId="2381" xr:uid="{ED0E52E6-5432-4BFE-B51B-5956B426C6E7}"/>
    <cellStyle name="Normal 2 8 2 7" xfId="4001" xr:uid="{E581A0C1-D710-43EE-9E6F-6088733E0451}"/>
    <cellStyle name="Normal 2 8 3" xfId="1146" xr:uid="{59C851F4-8ACF-4A8A-875D-68C0727024BB}"/>
    <cellStyle name="Normal 2 8 3 2" xfId="2794" xr:uid="{54CD35BD-79B9-489D-BC61-5249E8C18A01}"/>
    <cellStyle name="Normal 2 8 3 2 2" xfId="3300" xr:uid="{996EFCB8-6902-4275-8019-06605DEED2DA}"/>
    <cellStyle name="Normal 2 8 3 2 3" xfId="4467" xr:uid="{181D020C-BDC2-40CC-A7BA-71B44AD0BF05}"/>
    <cellStyle name="Normal 2 8 3 3" xfId="3301" xr:uid="{45F905CA-A801-48B1-9EF3-FA60FB8D47D9}"/>
    <cellStyle name="Normal 2 8 3 3 2" xfId="4646" xr:uid="{829460D3-A2A2-4693-84A2-5969D7B31A50}"/>
    <cellStyle name="Normal 2 8 3 4" xfId="3299" xr:uid="{DAFE1F40-DB6C-4600-9691-6785184DCF3A}"/>
    <cellStyle name="Normal 2 8 3 5" xfId="2662" xr:uid="{AEFF5AF1-3916-4626-BF23-C3854ECACF52}"/>
    <cellStyle name="Normal 2 8 3 6" xfId="4322" xr:uid="{BEFE3C08-CD3B-4074-A7FF-BF24836973F1}"/>
    <cellStyle name="Normal 2 8 4" xfId="1147" xr:uid="{2402C124-6E6C-4875-99BB-AE22C0B2EC45}"/>
    <cellStyle name="Normal 2 8 4 2" xfId="3302" xr:uid="{5EC860A9-7C54-4DE9-9DF5-755D211EB50B}"/>
    <cellStyle name="Normal 2 8 4 3" xfId="4465" xr:uid="{29EB210B-82B3-4ED0-856D-39070AB3EAE4}"/>
    <cellStyle name="Normal 2 8 5" xfId="3303" xr:uid="{D8CF9C67-A11B-40A5-BE1B-E2CFDAADB4DF}"/>
    <cellStyle name="Normal 2 8 5 2" xfId="4647" xr:uid="{19F64C8B-8CF1-4D5A-B1AF-7AB9470FB60A}"/>
    <cellStyle name="Normal 2 8 6" xfId="2954" xr:uid="{82AF111B-83D8-425C-B621-D043C64952FF}"/>
    <cellStyle name="Normal 2 8 7" xfId="2499" xr:uid="{C822EF98-E1C3-41AA-8DAF-A29DBA404768}"/>
    <cellStyle name="Normal 2 8 8" xfId="2253" xr:uid="{96C431BB-26F2-4302-9B25-CAB3878F9FDC}"/>
    <cellStyle name="Normal 2 8 9" xfId="4100" xr:uid="{60B719CA-7A64-4E01-95A2-0776C628B763}"/>
    <cellStyle name="Normal 2 9" xfId="442" xr:uid="{00000000-0005-0000-0000-0000BA010000}"/>
    <cellStyle name="Normal 2 9 2" xfId="1148" xr:uid="{B7746C75-0D14-46DD-A50E-5B49CBB5A249}"/>
    <cellStyle name="Normal 2 9 2 2" xfId="1149" xr:uid="{45883A1B-C7CF-4FD9-8164-938DF338B23C}"/>
    <cellStyle name="Normal 2 9 2 2 2" xfId="3305" xr:uid="{F36C6E8A-F9CC-4E1C-9E36-C497AD75EB4B}"/>
    <cellStyle name="Normal 2 9 2 2 3" xfId="4468" xr:uid="{B9C539CF-794F-47EA-8FF0-C0646DA6719A}"/>
    <cellStyle name="Normal 2 9 2 3" xfId="3306" xr:uid="{81A4C874-9121-4411-8B84-7EDBBE107DA3}"/>
    <cellStyle name="Normal 2 9 2 3 2" xfId="4648" xr:uid="{46EDE916-BB31-4C61-9C8D-6E207991DD99}"/>
    <cellStyle name="Normal 2 9 2 4" xfId="3304" xr:uid="{16B48855-1440-47EB-9C41-EC76EB6A9A76}"/>
    <cellStyle name="Normal 2 9 2 5" xfId="2645" xr:uid="{5503F8B7-050A-47F0-BEF3-1EBA8BBBF440}"/>
    <cellStyle name="Normal 2 9 2 6" xfId="2382" xr:uid="{86CAD73F-84A1-47D1-B6DC-3102F33C3CE2}"/>
    <cellStyle name="Normal 2 9 2 7" xfId="4003" xr:uid="{E9BD5959-332E-4F17-B448-505990D6FEAB}"/>
    <cellStyle name="Normal 2 9 3" xfId="1150" xr:uid="{BFA85D13-291C-4EB3-A760-BC8C3DC958E8}"/>
    <cellStyle name="Normal 2 9 3 2" xfId="3307" xr:uid="{48B5DB54-4EE6-47F4-9280-65F8EC5A8DDB}"/>
    <cellStyle name="Normal 2 9 3 3" xfId="2795" xr:uid="{AF7341C1-244B-49F0-9CEB-68451B7FF538}"/>
    <cellStyle name="Normal 2 9 3 4" xfId="4323" xr:uid="{7A5262E5-E498-462A-8756-D17128796B1F}"/>
    <cellStyle name="Normal 2 9 4" xfId="1151" xr:uid="{25CABAC9-23CD-4D05-9B2B-174CF3685037}"/>
    <cellStyle name="Normal 2 9 4 2" xfId="4649" xr:uid="{4FF4AA87-8EC2-40BC-BBD9-14FE22C6CF81}"/>
    <cellStyle name="Normal 2 9 5" xfId="2955" xr:uid="{A21DC41D-08D4-4CD9-BC6C-427736811D44}"/>
    <cellStyle name="Normal 2 9 6" xfId="2482" xr:uid="{9EDA2B6C-76BE-40C3-916E-7F2FB0A07E53}"/>
    <cellStyle name="Normal 2 9 7" xfId="2236" xr:uid="{AD5FBE71-5BF8-4CB0-89C6-3D55230892A3}"/>
    <cellStyle name="Normal 2 9 8" xfId="4101" xr:uid="{B19B194C-ACB9-4FA5-BCD1-032FB7376BB0}"/>
    <cellStyle name="Normal 3" xfId="443" xr:uid="{00000000-0005-0000-0000-0000BB010000}"/>
    <cellStyle name="Normal 3 2" xfId="444" xr:uid="{00000000-0005-0000-0000-0000BC010000}"/>
    <cellStyle name="Normal 3 2 2" xfId="445" xr:uid="{00000000-0005-0000-0000-0000BD010000}"/>
    <cellStyle name="Normal 3 2 2 2" xfId="446" xr:uid="{00000000-0005-0000-0000-0000BE010000}"/>
    <cellStyle name="Normal 3 2 2 3" xfId="1152" xr:uid="{4C12FD05-C218-4FF7-9557-9D324E045098}"/>
    <cellStyle name="Normal 3 2 2 3 2" xfId="1153" xr:uid="{BE9B5A3E-E98E-4568-AAD7-4FCFEFB3A0B8}"/>
    <cellStyle name="Normal 3 2 2 4" xfId="1154" xr:uid="{58B60403-F712-4115-9BAF-2DC98001EC55}"/>
    <cellStyle name="Normal 3 2 2 4 2" xfId="1155" xr:uid="{1BCD4C9F-DEDE-44D4-9977-8DCA1AD266E4}"/>
    <cellStyle name="Normal 3 2 2 4 3" xfId="3749" xr:uid="{E9F1A749-C64F-4E91-AC4C-C1E349C4FC78}"/>
    <cellStyle name="Normal 3 2 2 4 3 2" xfId="4841" xr:uid="{CC4BF9BA-D130-402C-A586-62E7059560D2}"/>
    <cellStyle name="Normal 3 2 3" xfId="447" xr:uid="{00000000-0005-0000-0000-0000BF010000}"/>
    <cellStyle name="Normal 3 2 3 2" xfId="448" xr:uid="{00000000-0005-0000-0000-0000C0010000}"/>
    <cellStyle name="Normal 3 2 3 3" xfId="449" xr:uid="{00000000-0005-0000-0000-0000C1010000}"/>
    <cellStyle name="Normal 3 2 3 3 2" xfId="450" xr:uid="{00000000-0005-0000-0000-0000C2010000}"/>
    <cellStyle name="Normal 3 2 3 3 2 2" xfId="451" xr:uid="{00000000-0005-0000-0000-0000C3010000}"/>
    <cellStyle name="Normal 3 2 3 3 2 3" xfId="452" xr:uid="{00000000-0005-0000-0000-0000C4010000}"/>
    <cellStyle name="Normal 3 2 3 3 2 3 2" xfId="453" xr:uid="{00000000-0005-0000-0000-0000C5010000}"/>
    <cellStyle name="Normal 3 2 3 3 2 3 2 2" xfId="1156" xr:uid="{7DF914FF-54C7-483B-B47F-DA9F79FFBB1C}"/>
    <cellStyle name="Normal 3 2 3 3 2 3 2 3" xfId="1157" xr:uid="{89A93D35-9898-4F3B-B8F2-223EB7D38BBD}"/>
    <cellStyle name="Normal 3 2 3 3 2 3 2 3 2" xfId="2032" xr:uid="{6B92765A-7065-4716-93FE-50C6F7852F2A}"/>
    <cellStyle name="Normal 3 2 3 3 2 3 2 3 3" xfId="3750" xr:uid="{D92B99B3-0746-4299-91BC-47B4522A4241}"/>
    <cellStyle name="Normal 3 2 3 3 2 3 2 3 3 2" xfId="3818" xr:uid="{AF477E75-66CD-4482-B5F9-28B8CF111AA9}"/>
    <cellStyle name="Normal 3 2 3 3 2 3 3" xfId="1158" xr:uid="{8F7D947C-D229-44C8-A0F5-1BDF7C91D0E3}"/>
    <cellStyle name="Normal 3 2 3 3 2 3 4" xfId="2957" xr:uid="{C1FC29AA-789A-4F1E-A443-F99EA98A6D08}"/>
    <cellStyle name="Normal 3 2 3 3 2 3 5" xfId="2132" xr:uid="{2CA72328-D731-4BAA-BF8E-1E6981EBC335}"/>
    <cellStyle name="Normal 3 2 3 3 2 3 5 2" xfId="4796" xr:uid="{DA71072B-1F44-4C00-BE7E-EAB05BF4BB7F}"/>
    <cellStyle name="Normal 3 2 3 3 2 3 6" xfId="4104" xr:uid="{BC1DAB19-8E26-4D9C-9021-F48D79E5B34A}"/>
    <cellStyle name="Normal 3 2 3 3 2 3 6 2" xfId="3822" xr:uid="{7F215619-DAE7-459C-8F9F-3E42D5784A29}"/>
    <cellStyle name="Normal 3 2 3 3 2 3 7" xfId="4864" xr:uid="{401736F2-2F2B-4015-A989-33ED6C783227}"/>
    <cellStyle name="Normal 3 2 3 3 2 4" xfId="454" xr:uid="{00000000-0005-0000-0000-0000C6010000}"/>
    <cellStyle name="Normal 3 2 3 3 2 4 2" xfId="2956" xr:uid="{CE75891A-0416-4AE4-B7A0-500158584800}"/>
    <cellStyle name="Normal 3 2 3 3 2 4 3" xfId="1159" xr:uid="{62F5C093-7D86-4513-B4C6-809454E57CEE}"/>
    <cellStyle name="Normal 3 2 3 3 2 4 4" xfId="4865" xr:uid="{6000E311-8729-4922-A16E-40E933DB9745}"/>
    <cellStyle name="Normal 3 2 3 3 2 5" xfId="2131" xr:uid="{A327ED85-BAF7-45D9-877D-40556F0A7AE0}"/>
    <cellStyle name="Normal 3 2 3 3 2 5 2" xfId="4813" xr:uid="{15DB720F-5EBE-46B5-A0F4-27B8A5388DD6}"/>
    <cellStyle name="Normal 3 2 3 3 2 6" xfId="4103" xr:uid="{B501FDFE-03A4-4730-A5BD-7D42F3ACEBCD}"/>
    <cellStyle name="Normal 3 2 3 3 2 6 2" xfId="3883" xr:uid="{3042433C-7DDB-4591-A23F-16004A8A30ED}"/>
    <cellStyle name="Normal 3 2 3 3 3" xfId="455" xr:uid="{00000000-0005-0000-0000-0000C7010000}"/>
    <cellStyle name="Normal 3 2 3 3 4" xfId="456" xr:uid="{00000000-0005-0000-0000-0000C8010000}"/>
    <cellStyle name="Normal 3 2 3 3 4 2" xfId="457" xr:uid="{00000000-0005-0000-0000-0000C9010000}"/>
    <cellStyle name="Normal 3 2 3 3 4 2 2" xfId="458" xr:uid="{00000000-0005-0000-0000-0000CA010000}"/>
    <cellStyle name="Normal 3 2 3 3 4 2 2 2" xfId="1160" xr:uid="{99FDC638-7644-4FBD-B707-7915DB8F8EC9}"/>
    <cellStyle name="Normal 3 2 3 3 4 2 2 2 2" xfId="2033" xr:uid="{FACFA1D1-401D-4143-A23F-BA4161A49606}"/>
    <cellStyle name="Normal 3 2 3 3 4 2 2 2 3" xfId="3751" xr:uid="{22705FC4-4712-474A-98F9-12E9DF8D3E73}"/>
    <cellStyle name="Normal 3 2 3 3 4 2 2 2 3 2" xfId="3894" xr:uid="{CEBE2116-253D-4E6C-8C25-89681BCB1DAD}"/>
    <cellStyle name="Normal 3 2 3 3 4 2 2 3" xfId="2034" xr:uid="{A85B984F-D023-4053-88B1-3D7F708A1CF9}"/>
    <cellStyle name="Normal 3 2 3 3 4 2 3" xfId="459" xr:uid="{00000000-0005-0000-0000-0000CB010000}"/>
    <cellStyle name="Normal 3 2 3 3 4 2 3 2" xfId="1162" xr:uid="{80BCFFEE-8618-4142-ADC3-5720A943CF9B}"/>
    <cellStyle name="Normal 3 2 3 3 4 2 3 3" xfId="1163" xr:uid="{39B9F83F-D42C-4010-A6AA-3A1E9D9B7EF0}"/>
    <cellStyle name="Normal 3 2 3 3 4 2 3 4" xfId="2134" xr:uid="{F4506CEA-9065-46FB-8A37-06AC2084153F}"/>
    <cellStyle name="Normal 3 2 3 3 4 2 3 4 2" xfId="3835" xr:uid="{8A78EA5D-EA70-44BC-AE9E-75B61DB6BD49}"/>
    <cellStyle name="Normal 3 2 3 3 4 2 3 5" xfId="1161" xr:uid="{C7B24B0D-B5DD-41A1-B3E9-DFF29639DB34}"/>
    <cellStyle name="Normal 3 2 3 3 4 2 3 6" xfId="4867" xr:uid="{6D46E245-B828-4CA1-92B6-528447B299B0}"/>
    <cellStyle name="Normal 3 2 3 3 4 3" xfId="1164" xr:uid="{2B70AF02-04D8-493A-B22D-E6377C4F142F}"/>
    <cellStyle name="Normal 3 2 3 3 4 4" xfId="2958" xr:uid="{33CD5E11-6BCA-4433-9A27-08D4A1E293DB}"/>
    <cellStyle name="Normal 3 2 3 3 4 5" xfId="2133" xr:uid="{BE3B5353-295F-45DD-8423-3CF0D3D4BFC6}"/>
    <cellStyle name="Normal 3 2 3 3 4 5 2" xfId="3955" xr:uid="{4A53E9DC-8C4E-426B-98BD-B3DACB0AC03E}"/>
    <cellStyle name="Normal 3 2 3 3 4 6" xfId="4105" xr:uid="{13E8653F-830F-41AD-A8C6-9771E5649CBC}"/>
    <cellStyle name="Normal 3 2 3 3 4 6 2" xfId="3895" xr:uid="{1A31C914-0810-4DB7-A161-42B3DF0E2FC8}"/>
    <cellStyle name="Normal 3 2 3 3 4 7" xfId="4866" xr:uid="{1ABCD608-039E-42F4-BEB6-AD59918D2A24}"/>
    <cellStyle name="Normal 3 2 3 3 5" xfId="1165" xr:uid="{03888760-E820-41AD-A58B-FA4693425588}"/>
    <cellStyle name="Normal 3 2 3 3 5 2" xfId="1166" xr:uid="{E25D8939-9339-4B08-835F-91E86E25DC51}"/>
    <cellStyle name="Normal 3 2 3 3 5 3" xfId="3752" xr:uid="{6E396EE6-AE87-4145-A966-9B4929C8127E}"/>
    <cellStyle name="Normal 3 2 3 3 5 3 2" xfId="3908" xr:uid="{8F5303CF-4B7A-4619-93E3-ED303001238A}"/>
    <cellStyle name="Normal 3 2 3 4" xfId="460" xr:uid="{00000000-0005-0000-0000-0000CC010000}"/>
    <cellStyle name="Normal 3 2 3 4 2" xfId="461" xr:uid="{00000000-0005-0000-0000-0000CD010000}"/>
    <cellStyle name="Normal 3 2 3 4 3" xfId="462" xr:uid="{00000000-0005-0000-0000-0000CE010000}"/>
    <cellStyle name="Normal 3 2 3 4 3 2" xfId="463" xr:uid="{00000000-0005-0000-0000-0000CF010000}"/>
    <cellStyle name="Normal 3 2 3 4 3 2 2" xfId="1167" xr:uid="{C3648789-8CB5-40C7-AB61-5454127EDCFE}"/>
    <cellStyle name="Normal 3 2 3 4 3 2 3" xfId="1168" xr:uid="{731F1A4A-5561-4A3C-AE69-DA346E6EFE2F}"/>
    <cellStyle name="Normal 3 2 3 4 3 2 3 2" xfId="2035" xr:uid="{AA947AAE-9D36-4EF6-9518-A70993F2CB0E}"/>
    <cellStyle name="Normal 3 2 3 4 3 2 3 3" xfId="3753" xr:uid="{722BF7BB-DEE5-4BDA-8D6C-DD63D6B734D2}"/>
    <cellStyle name="Normal 3 2 3 4 3 2 3 3 2" xfId="3890" xr:uid="{E074D6BD-1641-4BD0-B5F7-7A51647FDA77}"/>
    <cellStyle name="Normal 3 2 3 4 3 3" xfId="1169" xr:uid="{F0F8F67B-5669-4C12-BE65-F6CE4ECA6E37}"/>
    <cellStyle name="Normal 3 2 3 4 3 4" xfId="2959" xr:uid="{E6D5B546-9854-4355-948F-5F372FC5A458}"/>
    <cellStyle name="Normal 3 2 3 4 3 5" xfId="2136" xr:uid="{34D60DEB-51B9-48BD-AF00-595507301827}"/>
    <cellStyle name="Normal 3 2 3 4 3 5 2" xfId="4818" xr:uid="{4E48C523-9317-42B9-82C6-20FF6E3AF4C6}"/>
    <cellStyle name="Normal 3 2 3 4 3 6" xfId="4107" xr:uid="{8F764456-7F3D-4E9C-8E28-35AA9A892094}"/>
    <cellStyle name="Normal 3 2 3 4 3 6 2" xfId="3903" xr:uid="{FA31ABD8-C123-49DB-9D85-51CED4B697A8}"/>
    <cellStyle name="Normal 3 2 3 4 3 7" xfId="4868" xr:uid="{25CFE00B-9BE2-4571-AC25-0A3984226718}"/>
    <cellStyle name="Normal 3 2 3 4 4" xfId="464" xr:uid="{00000000-0005-0000-0000-0000D0010000}"/>
    <cellStyle name="Normal 3 2 3 4 4 2" xfId="2036" xr:uid="{4998E793-0F5B-4CE1-BFB9-C40142B67D7B}"/>
    <cellStyle name="Normal 3 2 3 4 4 3" xfId="3754" xr:uid="{2BD259D2-D8F8-491D-B544-37C224B527B0}"/>
    <cellStyle name="Normal 3 2 3 4 4 3 2" xfId="3850" xr:uid="{FC73FB8C-590C-4989-A01D-474E9A9153A7}"/>
    <cellStyle name="Normal 3 2 3 4 4 4" xfId="1170" xr:uid="{5F00844A-DDEB-4A4C-9A9F-A8A1726C890D}"/>
    <cellStyle name="Normal 3 2 3 4 4 5" xfId="4869" xr:uid="{2DA65CD2-5E04-4DA1-91EA-36ECCC6BAC9D}"/>
    <cellStyle name="Normal 3 2 3 4 5" xfId="2135" xr:uid="{29CC4B6C-1708-491C-ABEE-88D0A4533FC2}"/>
    <cellStyle name="Normal 3 2 3 4 5 2" xfId="3925" xr:uid="{59EAE6A1-C03B-47A5-8D21-0C048ED77EC2}"/>
    <cellStyle name="Normal 3 2 3 4 6" xfId="4106" xr:uid="{8CBF3D27-5557-4AE9-AFB1-E8E20B97EF6D}"/>
    <cellStyle name="Normal 3 2 3 4 6 2" xfId="3868" xr:uid="{ABD12E26-7FA3-4BCF-8112-F830EBE93C40}"/>
    <cellStyle name="Normal 3 2 3 5" xfId="465" xr:uid="{00000000-0005-0000-0000-0000D1010000}"/>
    <cellStyle name="Normal 3 2 3 5 2" xfId="3857" xr:uid="{C51E4583-0CC4-4CAD-8A77-EEA7552E47F3}"/>
    <cellStyle name="Normal 3 2 3 5 3" xfId="4870" xr:uid="{BDD3B550-3121-4DF3-A773-0CDCACDB88AC}"/>
    <cellStyle name="Normal 3 2 4" xfId="466" xr:uid="{00000000-0005-0000-0000-0000D2010000}"/>
    <cellStyle name="Normal 3 2 4 2" xfId="467" xr:uid="{00000000-0005-0000-0000-0000D3010000}"/>
    <cellStyle name="Normal 3 2 4 3" xfId="468" xr:uid="{00000000-0005-0000-0000-0000D4010000}"/>
    <cellStyle name="Normal 3 2 4 3 2" xfId="469" xr:uid="{00000000-0005-0000-0000-0000D5010000}"/>
    <cellStyle name="Normal 3 2 4 3 2 2" xfId="1171" xr:uid="{7539E47C-68D7-4AA3-92FF-57A205CB40DD}"/>
    <cellStyle name="Normal 3 2 4 3 2 3" xfId="1172" xr:uid="{A9EA2C8F-DB27-43C0-9D04-80D6A6EA6047}"/>
    <cellStyle name="Normal 3 2 4 3 2 3 2" xfId="2037" xr:uid="{904F6628-5988-46D2-B9AE-4B871F42BD99}"/>
    <cellStyle name="Normal 3 2 4 3 2 3 3" xfId="3755" xr:uid="{1D9A351B-A38C-428D-A0B2-14FFE45BBD0B}"/>
    <cellStyle name="Normal 3 2 4 3 2 3 3 2" xfId="3820" xr:uid="{E94DDCAF-9159-4BC0-BB6F-219A719EF1D2}"/>
    <cellStyle name="Normal 3 2 4 3 3" xfId="1173" xr:uid="{7FFBF915-2A0A-42E3-99C7-773C180E8ECA}"/>
    <cellStyle name="Normal 3 2 4 3 4" xfId="2961" xr:uid="{BF105E5A-C946-46D6-84DB-0030220A1556}"/>
    <cellStyle name="Normal 3 2 4 3 5" xfId="2138" xr:uid="{ADBD3C2D-98EE-4B04-9D3A-0D0F5F07D5DC}"/>
    <cellStyle name="Normal 3 2 4 3 5 2" xfId="4833" xr:uid="{A78B2428-D5B0-45F8-A8DB-383B0CE661D8}"/>
    <cellStyle name="Normal 3 2 4 3 6" xfId="4110" xr:uid="{80575F6F-B11C-4D39-91C6-5A737542786C}"/>
    <cellStyle name="Normal 3 2 4 3 6 2" xfId="3907" xr:uid="{E0166D2E-DCEB-4585-92AE-E04AA84DDF75}"/>
    <cellStyle name="Normal 3 2 4 3 7" xfId="4871" xr:uid="{7104BFA6-DE48-40BF-828E-FE450EC05BCF}"/>
    <cellStyle name="Normal 3 2 4 4" xfId="470" xr:uid="{00000000-0005-0000-0000-0000D6010000}"/>
    <cellStyle name="Normal 3 2 4 4 2" xfId="2960" xr:uid="{075F0387-71D1-4AA4-9E6E-4837CB357082}"/>
    <cellStyle name="Normal 3 2 4 4 3" xfId="4872" xr:uid="{A7ED0916-0258-46E1-AB3A-2A2E36709D9F}"/>
    <cellStyle name="Normal 3 2 4 5" xfId="2137" xr:uid="{BE4D743C-B07A-4CE5-BDFC-903305B6A616}"/>
    <cellStyle name="Normal 3 2 4 5 2" xfId="4792" xr:uid="{3111DB57-AEF7-4C58-9A41-B1D0BC96F548}"/>
    <cellStyle name="Normal 3 2 4 6" xfId="4109" xr:uid="{20037228-7842-48B1-A9D3-8711898D9A1B}"/>
    <cellStyle name="Normal 3 2 4 6 2" xfId="4854" xr:uid="{F3605445-3744-454B-8F9F-F9C552AD875D}"/>
    <cellStyle name="Normal 3 2 5" xfId="471" xr:uid="{00000000-0005-0000-0000-0000D7010000}"/>
    <cellStyle name="Normal 3 2 5 2" xfId="4873" xr:uid="{48FAD283-FB07-4AC7-9B40-E2F110548AEB}"/>
    <cellStyle name="Normal 3 3" xfId="472" xr:uid="{00000000-0005-0000-0000-0000D8010000}"/>
    <cellStyle name="Normal 4" xfId="473" xr:uid="{00000000-0005-0000-0000-0000D9010000}"/>
    <cellStyle name="Normal 4 10" xfId="474" xr:uid="{00000000-0005-0000-0000-0000DA010000}"/>
    <cellStyle name="Normal 4 10 2" xfId="1174" xr:uid="{92C2BC7D-0A53-44D0-969A-468A43D1A6E6}"/>
    <cellStyle name="Normal 4 10 2 2" xfId="1175" xr:uid="{EE3468C2-B5A6-4FC4-BD7B-F901E35EE601}"/>
    <cellStyle name="Normal 4 10 2 3" xfId="2797" xr:uid="{4BAF53A0-63E3-4EAF-8EB6-027986BD5F1A}"/>
    <cellStyle name="Normal 4 10 2 4" xfId="4324" xr:uid="{191529F7-50EF-402E-8011-1B81CD7D182F}"/>
    <cellStyle name="Normal 4 10 3" xfId="1176" xr:uid="{178FB45D-0372-44A0-8424-A8F5CE93EDAF}"/>
    <cellStyle name="Normal 4 10 3 2" xfId="4650" xr:uid="{B5D74DC3-FE05-42ED-91FA-16285FB56489}"/>
    <cellStyle name="Normal 4 10 4" xfId="1177" xr:uid="{A93DE197-9D67-402D-BFE4-BC6A7BE79964}"/>
    <cellStyle name="Normal 4 10 5" xfId="2604" xr:uid="{9ABB67FD-513D-4300-A895-6972B4BA5EA3}"/>
    <cellStyle name="Normal 4 10 6" xfId="2383" xr:uid="{08EDE50E-165A-4FFB-84EE-8C9213D632FA}"/>
    <cellStyle name="Normal 4 10 7" xfId="4112" xr:uid="{49086EAB-DB7C-4C98-B76F-0926741F5F26}"/>
    <cellStyle name="Normal 4 11" xfId="475" xr:uid="{00000000-0005-0000-0000-0000DB010000}"/>
    <cellStyle name="Normal 4 11 2" xfId="1178" xr:uid="{A3CEE05C-91C0-46A0-B582-EE865119975A}"/>
    <cellStyle name="Normal 4 11 2 2" xfId="3308" xr:uid="{868333E9-321B-4845-999A-8812FBEC656E}"/>
    <cellStyle name="Normal 4 11 2 3" xfId="4325" xr:uid="{206C6659-6FAD-4925-8092-AF1429244580}"/>
    <cellStyle name="Normal 4 11 3" xfId="1179" xr:uid="{A6D40C21-A3D0-446E-8FDA-59A89EAF6AD3}"/>
    <cellStyle name="Normal 4 11 4" xfId="2798" xr:uid="{DCA36E30-2733-4145-A0C7-11D50FFD876B}"/>
    <cellStyle name="Normal 4 11 5" xfId="2384" xr:uid="{299B9C95-8336-4934-8F75-462F793F11A0}"/>
    <cellStyle name="Normal 4 11 6" xfId="4113" xr:uid="{B2B39177-7E4C-43E2-915C-F8AE9DE90B2C}"/>
    <cellStyle name="Normal 4 12" xfId="476" xr:uid="{00000000-0005-0000-0000-0000DC010000}"/>
    <cellStyle name="Normal 4 12 2" xfId="1180" xr:uid="{63A49594-ABFE-4122-BEDE-4CAC7C7FAFC6}"/>
    <cellStyle name="Normal 4 12 2 2" xfId="2962" xr:uid="{828F1918-15A7-41F6-8C18-68FEEF96860F}"/>
    <cellStyle name="Normal 4 12 3" xfId="1181" xr:uid="{083B7A96-FFE9-4242-BB2F-7DC01685C7D5}"/>
    <cellStyle name="Normal 4 12 4" xfId="2385" xr:uid="{E93578BB-288E-4874-8027-FF31CE945C30}"/>
    <cellStyle name="Normal 4 12 5" xfId="4114" xr:uid="{620C3BE3-9415-4D8B-AEA5-F81395C41535}"/>
    <cellStyle name="Normal 4 13" xfId="1182" xr:uid="{6C0C3698-4E0D-4389-BE09-F731DAD09491}"/>
    <cellStyle name="Normal 4 13 2" xfId="3309" xr:uid="{7CBC50E0-930C-46F8-8E29-CF1E250CC35C}"/>
    <cellStyle name="Normal 4 13 3" xfId="2796" xr:uid="{BC4181D9-21FA-4521-B75A-D740B3AF3757}"/>
    <cellStyle name="Normal 4 13 4" xfId="2306" xr:uid="{9799C552-AE00-4645-BDEA-8A4CF758100D}"/>
    <cellStyle name="Normal 4 13 5" xfId="4111" xr:uid="{D21BC3A6-4EC5-4709-BA4F-034A86309D95}"/>
    <cellStyle name="Normal 4 14" xfId="1183" xr:uid="{1654FCD3-14D1-47AB-BD9E-0E9B3CA52ADC}"/>
    <cellStyle name="Normal 4 14 2" xfId="3310" xr:uid="{2B90F338-18A3-4FE8-887B-984FB729EFF2}"/>
    <cellStyle name="Normal 4 14 3" xfId="2905" xr:uid="{832AECEC-84FD-46E3-AEDB-BACC3D8E90EB}"/>
    <cellStyle name="Normal 4 14 4" xfId="4262" xr:uid="{10F4352E-89AD-428C-9AA2-4BE0C34B29F6}"/>
    <cellStyle name="Normal 4 15" xfId="1184" xr:uid="{5D50B641-80BC-49DD-9ABF-93D73CED8432}"/>
    <cellStyle name="Normal 4 16" xfId="1185" xr:uid="{8EA0318D-DE30-4016-9CD5-57E6B86F3DA4}"/>
    <cellStyle name="Normal 4 17" xfId="1186" xr:uid="{4E9BEC4E-8004-4DC6-A1E2-1597035BBFE1}"/>
    <cellStyle name="Normal 4 18" xfId="3928" xr:uid="{43C0208A-7C6E-4296-94E0-AB9ADB143BED}"/>
    <cellStyle name="Normal 4 2" xfId="477" xr:uid="{00000000-0005-0000-0000-0000DD010000}"/>
    <cellStyle name="Normal 4 2 10" xfId="478" xr:uid="{00000000-0005-0000-0000-0000DE010000}"/>
    <cellStyle name="Normal 4 2 10 2" xfId="1187" xr:uid="{AA958102-A9B7-4154-A9E9-2038A3AE9C7B}"/>
    <cellStyle name="Normal 4 2 10 2 2" xfId="2963" xr:uid="{7B494C52-B89B-4A9E-9141-54DB348799EB}"/>
    <cellStyle name="Normal 4 2 10 3" xfId="1188" xr:uid="{6C19BF81-A871-4E5A-A13F-F7E74A3DF764}"/>
    <cellStyle name="Normal 4 2 10 4" xfId="2386" xr:uid="{3EB9A72F-3BEC-43D3-A5B6-B37EE60A4793}"/>
    <cellStyle name="Normal 4 2 10 5" xfId="4116" xr:uid="{D211F6BE-A250-48AE-AAA5-1C4896BD75F3}"/>
    <cellStyle name="Normal 4 2 11" xfId="1189" xr:uid="{E424691D-4EFE-4199-8545-F4AC437BE9F0}"/>
    <cellStyle name="Normal 4 2 11 2" xfId="3311" xr:uid="{986D8150-85D8-4F0F-8E57-B64C5358FAB8}"/>
    <cellStyle name="Normal 4 2 11 3" xfId="2799" xr:uid="{D90D0341-E13F-4EB1-8DA5-19E6F1A99C51}"/>
    <cellStyle name="Normal 4 2 11 4" xfId="2307" xr:uid="{FEB008EF-2675-459E-BF2E-2E45CA75286C}"/>
    <cellStyle name="Normal 4 2 11 5" xfId="4115" xr:uid="{0D0AF6D2-AB98-4CB6-87D3-6ADC5615F1AF}"/>
    <cellStyle name="Normal 4 2 12" xfId="1190" xr:uid="{A05CA023-98A9-4EB3-8798-5A04F3CA8F6E}"/>
    <cellStyle name="Normal 4 2 12 2" xfId="3312" xr:uid="{0124CBBF-4976-4C22-BCE3-26DFF1B05BCC}"/>
    <cellStyle name="Normal 4 2 12 3" xfId="4263" xr:uid="{DBA11E9D-557F-4C33-AC1B-ADC017CFF206}"/>
    <cellStyle name="Normal 4 2 13" xfId="1191" xr:uid="{B044FD18-C286-4545-99C9-0F0D74B7408C}"/>
    <cellStyle name="Normal 4 2 14" xfId="2469" xr:uid="{79A6F00C-DC78-4813-B3A9-3FF78D19D481}"/>
    <cellStyle name="Normal 4 2 15" xfId="2196" xr:uid="{82DD8CBB-A4BC-4A5D-9FEC-33220B7697F5}"/>
    <cellStyle name="Normal 4 2 16" xfId="3929" xr:uid="{9086E9DA-A4D0-4DA0-99BA-424D748ECF4F}"/>
    <cellStyle name="Normal 4 2 2" xfId="479" xr:uid="{00000000-0005-0000-0000-0000DF010000}"/>
    <cellStyle name="Normal 4 2 2 10" xfId="1192" xr:uid="{7491F13A-0853-4005-87A5-BA82D5DA6BDA}"/>
    <cellStyle name="Normal 4 2 2 10 2" xfId="3313" xr:uid="{10671973-6C00-4491-AFFD-E70FC6F42A0F}"/>
    <cellStyle name="Normal 4 2 2 10 3" xfId="4326" xr:uid="{640E02D2-F8BD-420D-A0F4-63E699DBBD73}"/>
    <cellStyle name="Normal 4 2 2 11" xfId="1193" xr:uid="{5453BB9A-1A30-4F60-971A-09EAEC89D728}"/>
    <cellStyle name="Normal 4 2 2 12" xfId="2477" xr:uid="{EAA13649-CDD9-4C28-ACE0-EEB6A1FC3FEB}"/>
    <cellStyle name="Normal 4 2 2 13" xfId="2207" xr:uid="{23000F5F-1903-4930-9FF9-ACD791D051A0}"/>
    <cellStyle name="Normal 4 2 2 14" xfId="4117" xr:uid="{97E8C889-CC74-4D3E-8B2E-67858CFEC32B}"/>
    <cellStyle name="Normal 4 2 2 2" xfId="480" xr:uid="{00000000-0005-0000-0000-0000E0010000}"/>
    <cellStyle name="Normal 4 2 2 2 2" xfId="1194" xr:uid="{4BB45FFC-076F-47EE-9FE3-90864585051C}"/>
    <cellStyle name="Normal 4 2 2 2 2 2" xfId="1195" xr:uid="{E6C4EBEB-AAD0-4E4C-AEBE-962BDD0FB062}"/>
    <cellStyle name="Normal 4 2 2 2 2 2 2" xfId="2803" xr:uid="{9A4C835B-7E9D-4EE7-A4B4-DEC4BDD50D5B}"/>
    <cellStyle name="Normal 4 2 2 2 2 2 2 2" xfId="3316" xr:uid="{379EB224-B6D7-481F-B947-F9AD25C56C37}"/>
    <cellStyle name="Normal 4 2 2 2 2 2 2 3" xfId="4470" xr:uid="{2DAFF2A9-5F77-4470-9A62-CA67D07A2B94}"/>
    <cellStyle name="Normal 4 2 2 2 2 2 3" xfId="3317" xr:uid="{E060C2E2-8B9E-4CC9-8446-B7CDC4C7749B}"/>
    <cellStyle name="Normal 4 2 2 2 2 2 3 2" xfId="4651" xr:uid="{F85EA547-2A5B-412F-9ECB-76263F5DCC96}"/>
    <cellStyle name="Normal 4 2 2 2 2 2 4" xfId="3315" xr:uid="{CD1632FF-2107-49D0-B459-A9110792D887}"/>
    <cellStyle name="Normal 4 2 2 2 2 2 5" xfId="4395" xr:uid="{0B9E8848-999A-40A4-A357-51536BF33793}"/>
    <cellStyle name="Normal 4 2 2 2 2 3" xfId="2802" xr:uid="{BFF980B6-9D55-479D-9CC4-21AB2FB4D3BA}"/>
    <cellStyle name="Normal 4 2 2 2 2 3 2" xfId="3318" xr:uid="{066DE4F5-964D-4118-91C9-7B70718470AF}"/>
    <cellStyle name="Normal 4 2 2 2 2 3 3" xfId="4469" xr:uid="{D1E2C33B-9A45-4613-8EB4-166D31A0B8D0}"/>
    <cellStyle name="Normal 4 2 2 2 2 4" xfId="3319" xr:uid="{3DC32412-20C1-4CDA-83A5-F66D97590AA3}"/>
    <cellStyle name="Normal 4 2 2 2 2 4 2" xfId="4652" xr:uid="{48343CF3-5B2C-41F7-BC10-9DAFA4E3328A}"/>
    <cellStyle name="Normal 4 2 2 2 2 5" xfId="3314" xr:uid="{1D79D830-31E8-4DD7-B597-D737A04EACE4}"/>
    <cellStyle name="Normal 4 2 2 2 2 6" xfId="2596" xr:uid="{52A3D234-3DD1-4B6B-8C0D-3F587ED98A96}"/>
    <cellStyle name="Normal 4 2 2 2 2 7" xfId="2290" xr:uid="{5C8068CA-4283-4462-BF7D-C84EEFFB407E}"/>
    <cellStyle name="Normal 4 2 2 2 2 8" xfId="3950" xr:uid="{BA37108D-6BA7-431C-88F1-9290E0A98545}"/>
    <cellStyle name="Normal 4 2 2 2 3" xfId="1196" xr:uid="{B812B646-2C1C-4915-86E4-EA4B5E6B1E6E}"/>
    <cellStyle name="Normal 4 2 2 2 3 2" xfId="2804" xr:uid="{82B977EB-07A5-4E6A-8014-121576BAAE44}"/>
    <cellStyle name="Normal 4 2 2 2 3 2 2" xfId="3321" xr:uid="{E1149973-721E-460F-8EFC-6938B56457E6}"/>
    <cellStyle name="Normal 4 2 2 2 3 2 3" xfId="4471" xr:uid="{070B006D-F38A-4CCD-BCBD-28612B7B11D8}"/>
    <cellStyle name="Normal 4 2 2 2 3 3" xfId="3322" xr:uid="{B6067288-EB20-4582-8DEC-4433333CB8E3}"/>
    <cellStyle name="Normal 4 2 2 2 3 3 2" xfId="4653" xr:uid="{5E22B58D-B7AE-49CC-A184-116491198275}"/>
    <cellStyle name="Normal 4 2 2 2 3 4" xfId="3320" xr:uid="{07A483E1-2ADD-43D4-B20B-D84C352B5656}"/>
    <cellStyle name="Normal 4 2 2 2 3 5" xfId="2639" xr:uid="{AF2A47AD-451D-4FD5-86EF-EF774B4176B5}"/>
    <cellStyle name="Normal 4 2 2 2 3 6" xfId="2388" xr:uid="{D1E47685-6098-4196-AFF2-6F03604064DD}"/>
    <cellStyle name="Normal 4 2 2 2 3 7" xfId="4027" xr:uid="{9F67D7AD-5198-400F-BD92-23D295878BD5}"/>
    <cellStyle name="Normal 4 2 2 2 4" xfId="1197" xr:uid="{5A1FDB54-C7D0-4D77-A8C0-F8B6B621DF2D}"/>
    <cellStyle name="Normal 4 2 2 2 4 2" xfId="3323" xr:uid="{7C2B84E2-9F38-4F95-A90A-B0B046605CDD}"/>
    <cellStyle name="Normal 4 2 2 2 4 3" xfId="2801" xr:uid="{3E255F00-AA56-4A9F-A803-035DD3066D97}"/>
    <cellStyle name="Normal 4 2 2 2 4 4" xfId="4327" xr:uid="{94518AC1-63CD-43E5-B6B6-57DF531E4D38}"/>
    <cellStyle name="Normal 4 2 2 2 5" xfId="3324" xr:uid="{6ED2B8C6-5562-48FA-BFE4-4231E880BCF8}"/>
    <cellStyle name="Normal 4 2 2 2 5 2" xfId="4654" xr:uid="{2FFD047A-767E-4072-8CEB-AFD43F7819D5}"/>
    <cellStyle name="Normal 4 2 2 2 6" xfId="2964" xr:uid="{0F4BCF40-5ACB-4E3F-A656-353775602695}"/>
    <cellStyle name="Normal 4 2 2 2 7" xfId="2536" xr:uid="{F9291273-1BDA-42FF-BC5D-2EB2C8BD6189}"/>
    <cellStyle name="Normal 4 2 2 2 8" xfId="2230" xr:uid="{3E61F3D9-52FB-46A9-8157-D4123799F485}"/>
    <cellStyle name="Normal 4 2 2 2 9" xfId="4118" xr:uid="{4C0E25BE-6BB8-459D-95C1-71A57C697F5F}"/>
    <cellStyle name="Normal 4 2 2 3" xfId="481" xr:uid="{00000000-0005-0000-0000-0000E1010000}"/>
    <cellStyle name="Normal 4 2 2 3 2" xfId="1198" xr:uid="{D70E0C3A-13DC-40E4-B8F4-1A9CCE3F10CA}"/>
    <cellStyle name="Normal 4 2 2 3 2 2" xfId="1199" xr:uid="{A95B6B3A-F6CF-4B0D-96A6-A7870E56D5B8}"/>
    <cellStyle name="Normal 4 2 2 3 2 2 2" xfId="3326" xr:uid="{C247B2B4-0F79-4993-8888-4428FA15EDBA}"/>
    <cellStyle name="Normal 4 2 2 3 2 2 3" xfId="4473" xr:uid="{0F25115D-EDFD-4B2A-AA9C-C9C0D8AAB7BD}"/>
    <cellStyle name="Normal 4 2 2 3 2 3" xfId="3327" xr:uid="{85B21421-4BD5-4E6C-A19E-3E4C5AC3F271}"/>
    <cellStyle name="Normal 4 2 2 3 2 3 2" xfId="4655" xr:uid="{8E519FE7-6BFF-4E59-88D7-B83FBF6EF3C8}"/>
    <cellStyle name="Normal 4 2 2 3 2 4" xfId="3325" xr:uid="{03650A73-3F2B-4FDA-9888-82FC991EA720}"/>
    <cellStyle name="Normal 4 2 2 3 2 5" xfId="2573" xr:uid="{9769AD0A-E2B2-422E-8333-D8A77C76AB8F}"/>
    <cellStyle name="Normal 4 2 2 3 2 6" xfId="2389" xr:uid="{AF0B3727-D652-4D8D-9FB4-D74F14F56BF0}"/>
    <cellStyle name="Normal 4 2 2 3 2 7" xfId="4039" xr:uid="{F96B2FE6-EF90-4CA6-AE74-643A54CAA9CD}"/>
    <cellStyle name="Normal 4 2 2 3 3" xfId="1200" xr:uid="{47DD300F-3252-41A0-BA9C-980FD89E8412}"/>
    <cellStyle name="Normal 4 2 2 3 3 2" xfId="2805" xr:uid="{720EBE97-C6EE-49E8-9765-757D798E59A9}"/>
    <cellStyle name="Normal 4 2 2 3 3 2 2" xfId="3329" xr:uid="{5303F7C5-1831-4A3D-BDFC-C27B29FA0D83}"/>
    <cellStyle name="Normal 4 2 2 3 3 2 3" xfId="4474" xr:uid="{B882D3FC-D5C7-4A6E-93FA-408BC0B01845}"/>
    <cellStyle name="Normal 4 2 2 3 3 3" xfId="3330" xr:uid="{1A877EA6-CDBC-4527-B676-F71A09DB19DA}"/>
    <cellStyle name="Normal 4 2 2 3 3 3 2" xfId="4656" xr:uid="{30B00B7B-E1A5-4620-AC7D-3133AE7ACF92}"/>
    <cellStyle name="Normal 4 2 2 3 3 4" xfId="3328" xr:uid="{4B97B42C-97BA-4913-85C8-F62A7DDC118C}"/>
    <cellStyle name="Normal 4 2 2 3 3 5" xfId="2675" xr:uid="{CB4E18BF-80FF-4A0F-A22A-CC84BCB4FCF6}"/>
    <cellStyle name="Normal 4 2 2 3 3 6" xfId="4328" xr:uid="{8D326479-505C-407E-BA66-5F6C4DD772D2}"/>
    <cellStyle name="Normal 4 2 2 3 4" xfId="1201" xr:uid="{61491A57-ADAB-4702-A4C9-B79B8D39BEF1}"/>
    <cellStyle name="Normal 4 2 2 3 4 2" xfId="3331" xr:uid="{2DFFD8EF-1F88-4178-9FC7-43B8664710E0}"/>
    <cellStyle name="Normal 4 2 2 3 4 3" xfId="4472" xr:uid="{164C4B99-654A-424F-A3F4-5FF8B40A10BE}"/>
    <cellStyle name="Normal 4 2 2 3 5" xfId="3332" xr:uid="{993DBEB1-FFE8-4450-818B-0229912A2CC5}"/>
    <cellStyle name="Normal 4 2 2 3 5 2" xfId="4657" xr:uid="{6C06DB54-86F2-4BA4-8256-9D8E4E502B9F}"/>
    <cellStyle name="Normal 4 2 2 3 6" xfId="2965" xr:uid="{7EEF2038-39F9-499E-B659-38931EB6702D}"/>
    <cellStyle name="Normal 4 2 2 3 7" xfId="2513" xr:uid="{BCC33491-7FDA-4E3E-AA88-55A32F8DD26A}"/>
    <cellStyle name="Normal 4 2 2 3 8" xfId="2267" xr:uid="{1DB41187-EA6A-4750-934E-BE392E586778}"/>
    <cellStyle name="Normal 4 2 2 3 9" xfId="4119" xr:uid="{89E2007F-635F-4DA9-88F4-83794D3B25D7}"/>
    <cellStyle name="Normal 4 2 2 4" xfId="482" xr:uid="{00000000-0005-0000-0000-0000E2010000}"/>
    <cellStyle name="Normal 4 2 2 4 2" xfId="1202" xr:uid="{9FD633C3-B578-4AEE-85C9-C40306853F7B}"/>
    <cellStyle name="Normal 4 2 2 4 2 2" xfId="1203" xr:uid="{1E86318D-75D2-46FD-850A-E26611A657BC}"/>
    <cellStyle name="Normal 4 2 2 4 2 2 2" xfId="3334" xr:uid="{0CD8691D-962D-42D8-974E-05B660F201EA}"/>
    <cellStyle name="Normal 4 2 2 4 2 2 3" xfId="4475" xr:uid="{2576A80B-5FA1-4391-A227-8470A495C9B4}"/>
    <cellStyle name="Normal 4 2 2 4 2 3" xfId="3335" xr:uid="{ADFBE574-2A15-4069-B52C-BFC85DD4A706}"/>
    <cellStyle name="Normal 4 2 2 4 2 3 2" xfId="4658" xr:uid="{FAF3AA8A-807E-4085-B1E9-DC4E49B8EC22}"/>
    <cellStyle name="Normal 4 2 2 4 2 4" xfId="3333" xr:uid="{D0F9C03E-20CD-4691-A179-E925D85557A3}"/>
    <cellStyle name="Normal 4 2 2 4 2 5" xfId="2656" xr:uid="{6F90ECC9-1987-4C0A-BDF6-E8B9A928D0EA}"/>
    <cellStyle name="Normal 4 2 2 4 2 6" xfId="2390" xr:uid="{D618145B-C5CA-4282-A0D3-07998C632719}"/>
    <cellStyle name="Normal 4 2 2 4 2 7" xfId="4040" xr:uid="{8A531D29-AF70-4A0A-B995-77B71C9EAF47}"/>
    <cellStyle name="Normal 4 2 2 4 3" xfId="1204" xr:uid="{A24D1A90-B6A3-408A-B31D-6F774FA483AD}"/>
    <cellStyle name="Normal 4 2 2 4 3 2" xfId="3336" xr:uid="{641A9FF9-7FBA-4147-AF35-A0FA9F95B028}"/>
    <cellStyle name="Normal 4 2 2 4 3 3" xfId="2806" xr:uid="{9ED2455E-2610-4114-9D5C-2DF4C64597AC}"/>
    <cellStyle name="Normal 4 2 2 4 3 4" xfId="4329" xr:uid="{962FCC20-7E7B-4593-8F08-C0B23EFC8866}"/>
    <cellStyle name="Normal 4 2 2 4 4" xfId="1205" xr:uid="{693130DA-28E8-4D3C-8E4B-41A5D5F4008F}"/>
    <cellStyle name="Normal 4 2 2 4 4 2" xfId="4659" xr:uid="{29816B49-09F4-43AC-BB7A-E6E52E8783E6}"/>
    <cellStyle name="Normal 4 2 2 4 5" xfId="2966" xr:uid="{B05810F1-04AD-44F3-99C8-97DEE9325A16}"/>
    <cellStyle name="Normal 4 2 2 4 6" xfId="2493" xr:uid="{6353CD1B-19AA-4D4A-B48D-EB93B764988A}"/>
    <cellStyle name="Normal 4 2 2 4 7" xfId="2247" xr:uid="{67D7A375-0FC6-41DE-B229-2CCC7DA28E6F}"/>
    <cellStyle name="Normal 4 2 2 4 8" xfId="4120" xr:uid="{DDDEF985-BAEE-4616-8B73-22D2A09D7B4E}"/>
    <cellStyle name="Normal 4 2 2 5" xfId="483" xr:uid="{00000000-0005-0000-0000-0000E3010000}"/>
    <cellStyle name="Normal 4 2 2 5 2" xfId="1206" xr:uid="{90CCC7A0-AE8F-4520-B43C-E0AC888BFE04}"/>
    <cellStyle name="Normal 4 2 2 5 2 2" xfId="1207" xr:uid="{2B78E8E2-4249-4ADE-AC32-02009C0955DC}"/>
    <cellStyle name="Normal 4 2 2 5 2 3" xfId="2807" xr:uid="{F0726882-54AB-497C-9CE3-1D184614D1E4}"/>
    <cellStyle name="Normal 4 2 2 5 2 4" xfId="4330" xr:uid="{1892ABC5-2B81-4B7F-963C-992987ECEF73}"/>
    <cellStyle name="Normal 4 2 2 5 3" xfId="1208" xr:uid="{0DDB8D34-4924-4A8B-9E67-C839719DB191}"/>
    <cellStyle name="Normal 4 2 2 5 3 2" xfId="4660" xr:uid="{F200437E-C3A9-47F6-A495-0895140B172B}"/>
    <cellStyle name="Normal 4 2 2 5 4" xfId="1209" xr:uid="{FB7778B5-2560-45C9-B260-1DC1965FBD0E}"/>
    <cellStyle name="Normal 4 2 2 5 5" xfId="2553" xr:uid="{EF8F1AC3-E65C-4332-822E-4D1AE0D3B8E8}"/>
    <cellStyle name="Normal 4 2 2 5 6" xfId="2391" xr:uid="{39D6E776-2AEB-417D-B34D-033E5C98ABDC}"/>
    <cellStyle name="Normal 4 2 2 5 7" xfId="4121" xr:uid="{60CA9261-E052-4B3B-8051-A71E956B9B67}"/>
    <cellStyle name="Normal 4 2 2 6" xfId="484" xr:uid="{00000000-0005-0000-0000-0000E4010000}"/>
    <cellStyle name="Normal 4 2 2 6 2" xfId="1210" xr:uid="{8AC76D8A-E204-42F7-A958-59783F190178}"/>
    <cellStyle name="Normal 4 2 2 6 2 2" xfId="1211" xr:uid="{153439DB-4A1B-4CFC-8687-63CF9D8855DA}"/>
    <cellStyle name="Normal 4 2 2 6 2 3" xfId="2808" xr:uid="{494AD4A9-967F-47B4-A4F0-38DE94A06E0D}"/>
    <cellStyle name="Normal 4 2 2 6 2 4" xfId="4331" xr:uid="{71343ECA-6E1C-4390-9577-C1EB8706A318}"/>
    <cellStyle name="Normal 4 2 2 6 3" xfId="1212" xr:uid="{78E258A8-4292-492A-BAAA-CB9F1DA5C0E0}"/>
    <cellStyle name="Normal 4 2 2 6 3 2" xfId="4661" xr:uid="{1BF4AF20-6381-4C4B-9871-00A55FAFF274}"/>
    <cellStyle name="Normal 4 2 2 6 4" xfId="1213" xr:uid="{D815C0D5-6D9F-4B86-810D-A215F810B454}"/>
    <cellStyle name="Normal 4 2 2 6 5" xfId="2616" xr:uid="{9D2120A8-04EB-406D-9C87-078815FA2C1A}"/>
    <cellStyle name="Normal 4 2 2 6 6" xfId="2392" xr:uid="{D67FB20C-04AA-4B9C-A539-E05D2B94F044}"/>
    <cellStyle name="Normal 4 2 2 6 7" xfId="4122" xr:uid="{F67EBDF1-CD46-4659-9D9E-38C6155EAA51}"/>
    <cellStyle name="Normal 4 2 2 7" xfId="485" xr:uid="{00000000-0005-0000-0000-0000E5010000}"/>
    <cellStyle name="Normal 4 2 2 7 2" xfId="1214" xr:uid="{73962F05-D43B-402D-9F3A-D49797778D96}"/>
    <cellStyle name="Normal 4 2 2 7 2 2" xfId="2967" xr:uid="{2DEC6A6B-6385-4241-B9D4-FCB4B3CDFD1D}"/>
    <cellStyle name="Normal 4 2 2 7 3" xfId="1215" xr:uid="{FD4C2D14-DE3E-47F0-8BE4-F3C9CE5DB53A}"/>
    <cellStyle name="Normal 4 2 2 7 4" xfId="2393" xr:uid="{7399FC71-41B2-405A-BD8F-5C0AB3618F48}"/>
    <cellStyle name="Normal 4 2 2 7 5" xfId="4123" xr:uid="{EB6B4A9B-86DA-4ADC-A156-7E43BEBCFBCB}"/>
    <cellStyle name="Normal 4 2 2 8" xfId="486" xr:uid="{00000000-0005-0000-0000-0000E6010000}"/>
    <cellStyle name="Normal 4 2 2 8 2" xfId="1216" xr:uid="{3289FD14-AFD2-448A-BC69-1FDC56022E6B}"/>
    <cellStyle name="Normal 4 2 2 8 2 2" xfId="2968" xr:uid="{0B04A8AE-C458-4A7D-9C91-AB242B8A1D1D}"/>
    <cellStyle name="Normal 4 2 2 8 3" xfId="1217" xr:uid="{2684686C-504B-460A-91E6-595D1A91D189}"/>
    <cellStyle name="Normal 4 2 2 8 4" xfId="2394" xr:uid="{C5C637A0-B545-4324-A2D2-320E20BF205C}"/>
    <cellStyle name="Normal 4 2 2 8 5" xfId="4124" xr:uid="{27E2C2DD-1F58-4690-B84E-2FA7D457EB72}"/>
    <cellStyle name="Normal 4 2 2 9" xfId="1218" xr:uid="{FF322ABC-74F5-43E1-B1F1-C3A2EFD8769B}"/>
    <cellStyle name="Normal 4 2 2 9 2" xfId="3337" xr:uid="{7909D568-4277-427C-9750-9E181A85CD80}"/>
    <cellStyle name="Normal 4 2 2 9 3" xfId="2800" xr:uid="{8DA3B1CB-4B4E-495C-8F6D-E8845E0FF655}"/>
    <cellStyle name="Normal 4 2 2 9 4" xfId="2387" xr:uid="{B082ABB6-3A98-42B4-BEB7-E6EE333CF567}"/>
    <cellStyle name="Normal 4 2 2 9 5" xfId="4005" xr:uid="{D9D02085-7EB5-41C1-B524-02BB0246670F}"/>
    <cellStyle name="Normal 4 2 3" xfId="487" xr:uid="{00000000-0005-0000-0000-0000E7010000}"/>
    <cellStyle name="Normal 4 2 3 2" xfId="488" xr:uid="{00000000-0005-0000-0000-0000E8010000}"/>
    <cellStyle name="Normal 4 2 3 2 2" xfId="1219" xr:uid="{56733A89-A121-431E-9BE6-56E2A41EE395}"/>
    <cellStyle name="Normal 4 2 3 2 2 2" xfId="2811" xr:uid="{45B040B4-D64F-4E13-8ED5-86B5BDBA20EE}"/>
    <cellStyle name="Normal 4 2 3 2 2 2 2" xfId="3339" xr:uid="{8D019E8A-1AC5-4630-A299-8E558C660E3D}"/>
    <cellStyle name="Normal 4 2 3 2 2 2 3" xfId="4476" xr:uid="{E2993F42-193D-4833-82D3-BFD4628D7F61}"/>
    <cellStyle name="Normal 4 2 3 2 2 3" xfId="3340" xr:uid="{FCF14975-9900-4F40-A5FF-482F38FA9AEB}"/>
    <cellStyle name="Normal 4 2 3 2 2 3 2" xfId="4662" xr:uid="{59C761A2-A54D-4C7D-983A-ECF189B5AE78}"/>
    <cellStyle name="Normal 4 2 3 2 2 4" xfId="3338" xr:uid="{D0FE8D4B-9FB3-4181-AA35-0C127CD600A4}"/>
    <cellStyle name="Normal 4 2 3 2 2 5" xfId="2684" xr:uid="{DBAE9244-160F-4C8C-9485-B0D2C85664E8}"/>
    <cellStyle name="Normal 4 2 3 2 2 6" xfId="2396" xr:uid="{E8B8FCD6-CC87-4CB5-BBFD-600B4F19422A}"/>
    <cellStyle name="Normal 4 2 3 2 2 7" xfId="4042" xr:uid="{DDD70F17-4531-4D4B-B447-CBB8FB125B41}"/>
    <cellStyle name="Normal 4 2 3 2 3" xfId="1220" xr:uid="{1C53827B-20D2-4623-B295-CC38BE299AD5}"/>
    <cellStyle name="Normal 4 2 3 2 3 2" xfId="3341" xr:uid="{48BA57DA-9F5A-48F3-964A-CB7FF2FF52B7}"/>
    <cellStyle name="Normal 4 2 3 2 3 3" xfId="2810" xr:uid="{3713076A-1683-473A-8933-60A5A16162D7}"/>
    <cellStyle name="Normal 4 2 3 2 3 4" xfId="4333" xr:uid="{312BE771-5022-4413-AA67-1A98F43F1F6D}"/>
    <cellStyle name="Normal 4 2 3 2 4" xfId="3342" xr:uid="{79328092-9B41-4BA2-9399-446CA152EFED}"/>
    <cellStyle name="Normal 4 2 3 2 4 2" xfId="4663" xr:uid="{402FA06E-7361-4613-B1CB-C86C1FCFD1E0}"/>
    <cellStyle name="Normal 4 2 3 2 5" xfId="2970" xr:uid="{F7C1B5B3-D6F8-421F-8FBB-6ADA219EF6C3}"/>
    <cellStyle name="Normal 4 2 3 2 6" xfId="2582" xr:uid="{A5C7D03E-3E0D-432F-83A2-9F24892E2387}"/>
    <cellStyle name="Normal 4 2 3 2 7" xfId="2276" xr:uid="{EF9B8A46-568B-4561-87D5-6CAC1CC9E848}"/>
    <cellStyle name="Normal 4 2 3 2 8" xfId="4126" xr:uid="{D644B83D-6792-4534-AEB4-5CF185F55542}"/>
    <cellStyle name="Normal 4 2 3 3" xfId="1221" xr:uid="{F149C360-272B-4122-9A23-1903CC58F151}"/>
    <cellStyle name="Normal 4 2 3 3 2" xfId="2812" xr:uid="{51B6F649-7C72-4F5E-B3D3-40C8C84DA1EE}"/>
    <cellStyle name="Normal 4 2 3 3 2 2" xfId="3344" xr:uid="{A5C7DDD7-3C9B-45DD-9078-C7DBC5EA5137}"/>
    <cellStyle name="Normal 4 2 3 3 2 3" xfId="4477" xr:uid="{4072A58D-3CCF-4A21-B222-7A4F059383A8}"/>
    <cellStyle name="Normal 4 2 3 3 3" xfId="3345" xr:uid="{7597535B-6E80-4800-8127-7E15CC0E244B}"/>
    <cellStyle name="Normal 4 2 3 3 3 2" xfId="4664" xr:uid="{DD10F6B9-719F-47BE-A10F-678964098121}"/>
    <cellStyle name="Normal 4 2 3 3 4" xfId="3343" xr:uid="{B8F8FCD7-3744-44B2-B1CC-4BEFA89A5268}"/>
    <cellStyle name="Normal 4 2 3 3 5" xfId="2625" xr:uid="{9FA78CC7-304F-475E-81E5-AF8EA78F98B0}"/>
    <cellStyle name="Normal 4 2 3 3 6" xfId="2395" xr:uid="{5608A5CF-A711-43E6-B0C7-78757628071D}"/>
    <cellStyle name="Normal 4 2 3 3 7" xfId="4041" xr:uid="{34754238-1561-45AD-8386-43CDD23C427F}"/>
    <cellStyle name="Normal 4 2 3 4" xfId="1222" xr:uid="{3B4947A3-A52A-4A05-B1F1-88D0486DF35F}"/>
    <cellStyle name="Normal 4 2 3 4 2" xfId="3346" xr:uid="{BFB70915-55A4-4B85-A895-2353AF84BD9C}"/>
    <cellStyle name="Normal 4 2 3 4 3" xfId="2809" xr:uid="{0061DD0B-62EF-4D4F-8A4D-F99E95990833}"/>
    <cellStyle name="Normal 4 2 3 4 4" xfId="4332" xr:uid="{00B1FB4C-6637-4F88-8BF2-5E9E2CC3E955}"/>
    <cellStyle name="Normal 4 2 3 5" xfId="1223" xr:uid="{AF1F462E-2073-423F-A982-D52CE4637704}"/>
    <cellStyle name="Normal 4 2 3 5 2" xfId="4665" xr:uid="{4B1B749C-E9E1-4802-9DBD-0DAEC8135C06}"/>
    <cellStyle name="Normal 4 2 3 6" xfId="2969" xr:uid="{793A7017-92E3-4766-AF42-D67C13F76AC8}"/>
    <cellStyle name="Normal 4 2 3 7" xfId="2522" xr:uid="{A264382F-71A0-4762-97EC-702DD2526909}"/>
    <cellStyle name="Normal 4 2 3 8" xfId="2216" xr:uid="{30433F53-4540-4688-8724-2EC67FF288E8}"/>
    <cellStyle name="Normal 4 2 3 9" xfId="4125" xr:uid="{CD9849CA-769C-493E-ADBC-00BCC6EB168F}"/>
    <cellStyle name="Normal 4 2 4" xfId="489" xr:uid="{00000000-0005-0000-0000-0000E9010000}"/>
    <cellStyle name="Normal 4 2 4 2" xfId="1224" xr:uid="{24EFEE43-C2E4-45D2-8463-A1A202C6F390}"/>
    <cellStyle name="Normal 4 2 4 2 2" xfId="1225" xr:uid="{F0E9BAAE-F42E-4DC8-A433-457A0DC8404F}"/>
    <cellStyle name="Normal 4 2 4 2 2 2" xfId="2815" xr:uid="{B748B0FA-D4E4-495A-A419-4F8CF4DB5F81}"/>
    <cellStyle name="Normal 4 2 4 2 2 2 2" xfId="3349" xr:uid="{061B6D06-D068-4B44-B530-E1B36D781DDD}"/>
    <cellStyle name="Normal 4 2 4 2 2 2 3" xfId="4479" xr:uid="{632DE4FF-7015-4341-81EB-9F7C06C478B3}"/>
    <cellStyle name="Normal 4 2 4 2 2 3" xfId="3350" xr:uid="{72AC226F-5694-4180-8291-F40BADD63455}"/>
    <cellStyle name="Normal 4 2 4 2 2 3 2" xfId="4666" xr:uid="{4936F8DA-3F99-4854-9758-FF7BA093D38D}"/>
    <cellStyle name="Normal 4 2 4 2 2 4" xfId="3348" xr:uid="{174186C5-6AF2-4537-A417-79C26662015C}"/>
    <cellStyle name="Normal 4 2 4 2 2 5" xfId="4389" xr:uid="{71A5D4C9-A9E7-4C7C-97F1-A066063E79E1}"/>
    <cellStyle name="Normal 4 2 4 2 3" xfId="2814" xr:uid="{89D0F9D6-0C88-4340-8B18-9C6546664047}"/>
    <cellStyle name="Normal 4 2 4 2 3 2" xfId="3351" xr:uid="{7F916C56-51D0-4213-8430-C515F541BAA8}"/>
    <cellStyle name="Normal 4 2 4 2 3 3" xfId="4478" xr:uid="{CA47A025-B5B9-4CC0-A23E-1CD126DB1E14}"/>
    <cellStyle name="Normal 4 2 4 2 4" xfId="3352" xr:uid="{95DF274E-08C4-4B0E-BAE2-DC85B8902BC9}"/>
    <cellStyle name="Normal 4 2 4 2 4 2" xfId="4667" xr:uid="{24DCA1EB-8D04-4286-8E7A-4206C062EA7F}"/>
    <cellStyle name="Normal 4 2 4 2 5" xfId="3347" xr:uid="{090BB09F-D819-4AFF-9DD7-E6B59945B6CF}"/>
    <cellStyle name="Normal 4 2 4 2 6" xfId="2588" xr:uid="{7E2B7136-1446-4837-B09A-97CD913D5330}"/>
    <cellStyle name="Normal 4 2 4 2 7" xfId="2282" xr:uid="{82D50A94-43F6-4EEE-BFEE-ECB90217515E}"/>
    <cellStyle name="Normal 4 2 4 2 8" xfId="3944" xr:uid="{D295E90E-D275-4A68-8A4E-E4B11355CC6D}"/>
    <cellStyle name="Normal 4 2 4 3" xfId="1226" xr:uid="{90FC9445-90B7-4567-9A0A-40248C9CEDAD}"/>
    <cellStyle name="Normal 4 2 4 3 2" xfId="2816" xr:uid="{5592192D-1F29-45D6-BBBE-5A7DA8E6D1ED}"/>
    <cellStyle name="Normal 4 2 4 3 2 2" xfId="3354" xr:uid="{D6EED50A-B90F-479F-AFBE-2B6787C3D3A4}"/>
    <cellStyle name="Normal 4 2 4 3 2 3" xfId="4480" xr:uid="{9DE72895-3EB1-4427-B308-ED17BBD8434C}"/>
    <cellStyle name="Normal 4 2 4 3 3" xfId="3355" xr:uid="{6B8ACDD9-B50F-47D5-9263-48D660F2EF53}"/>
    <cellStyle name="Normal 4 2 4 3 3 2" xfId="4668" xr:uid="{AE62A8F6-0572-4A2D-AD75-CFD6D441B9B7}"/>
    <cellStyle name="Normal 4 2 4 3 4" xfId="3353" xr:uid="{59AF01E2-806C-4139-9049-BF864F1B0378}"/>
    <cellStyle name="Normal 4 2 4 3 5" xfId="2631" xr:uid="{671EEB3A-F1E3-4495-9147-C5CEE1EFA333}"/>
    <cellStyle name="Normal 4 2 4 3 6" xfId="2397" xr:uid="{D7F8D5DB-3249-41CA-A40C-762FA81C50B6}"/>
    <cellStyle name="Normal 4 2 4 3 7" xfId="4043" xr:uid="{E2A8AA3D-2E33-4234-BD22-921B1A6B3415}"/>
    <cellStyle name="Normal 4 2 4 4" xfId="1227" xr:uid="{250E98D2-4EE1-438E-882E-56D4DA84F2E0}"/>
    <cellStyle name="Normal 4 2 4 4 2" xfId="3356" xr:uid="{D7F1C1BE-E0D9-4151-A403-C67A9F61BE2F}"/>
    <cellStyle name="Normal 4 2 4 4 3" xfId="2813" xr:uid="{2228780C-5A60-435E-86B3-1DC0DA73D3D3}"/>
    <cellStyle name="Normal 4 2 4 4 4" xfId="4334" xr:uid="{9B2FEB96-CBB4-4CBA-A1C7-5DA652B9E21F}"/>
    <cellStyle name="Normal 4 2 4 5" xfId="3357" xr:uid="{8448BDC2-C6FC-434C-B001-81F88F0DA098}"/>
    <cellStyle name="Normal 4 2 4 5 2" xfId="4669" xr:uid="{FEA15419-B992-429B-83EF-F1603CDDCD51}"/>
    <cellStyle name="Normal 4 2 4 6" xfId="2971" xr:uid="{533D9A07-B022-46F1-B0BE-693F572D8267}"/>
    <cellStyle name="Normal 4 2 4 7" xfId="2528" xr:uid="{EBC16726-79CD-4DC8-BF97-A3892781E36A}"/>
    <cellStyle name="Normal 4 2 4 8" xfId="2222" xr:uid="{CF3824F1-C73A-4BE4-8F7D-44B9A546A060}"/>
    <cellStyle name="Normal 4 2 4 9" xfId="4127" xr:uid="{684EE1CC-2B69-407D-8D84-34CAB0CA8302}"/>
    <cellStyle name="Normal 4 2 5" xfId="490" xr:uid="{00000000-0005-0000-0000-0000EA010000}"/>
    <cellStyle name="Normal 4 2 5 2" xfId="1228" xr:uid="{6E931C64-A8F4-4154-B0AB-E2E038D157DE}"/>
    <cellStyle name="Normal 4 2 5 2 2" xfId="1229" xr:uid="{A29EAA6F-C344-4323-B4B2-A7E9AEE787A6}"/>
    <cellStyle name="Normal 4 2 5 2 2 2" xfId="3359" xr:uid="{78C057F5-33CF-4514-8528-453A19092F8F}"/>
    <cellStyle name="Normal 4 2 5 2 2 3" xfId="4482" xr:uid="{39477DF8-B656-4CD2-A3D5-F1952239869E}"/>
    <cellStyle name="Normal 4 2 5 2 3" xfId="3360" xr:uid="{6648631F-6CCB-4798-8088-0DD6B917CCEC}"/>
    <cellStyle name="Normal 4 2 5 2 3 2" xfId="4670" xr:uid="{BD0CDCA5-C77A-43AE-BAFE-C4F366265F67}"/>
    <cellStyle name="Normal 4 2 5 2 4" xfId="3358" xr:uid="{F4C49D6F-FEB7-4016-952D-E18177EB70F5}"/>
    <cellStyle name="Normal 4 2 5 2 5" xfId="2562" xr:uid="{A8D26406-417D-4903-AC58-8C80AB5DB3B1}"/>
    <cellStyle name="Normal 4 2 5 2 6" xfId="2398" xr:uid="{037F69D1-8AB4-4502-8D73-91365C82AEE9}"/>
    <cellStyle name="Normal 4 2 5 2 7" xfId="4044" xr:uid="{8E74630E-9D40-419F-97CC-A2AAA7130D6C}"/>
    <cellStyle name="Normal 4 2 5 3" xfId="1230" xr:uid="{3F6C6FAE-11A6-47BF-87CF-3B84657B73DE}"/>
    <cellStyle name="Normal 4 2 5 3 2" xfId="2817" xr:uid="{1DDF7498-5F08-41CD-BFD2-E19575D49AA9}"/>
    <cellStyle name="Normal 4 2 5 3 2 2" xfId="3362" xr:uid="{88DA628C-A33A-4F71-A303-A6833432AE68}"/>
    <cellStyle name="Normal 4 2 5 3 2 3" xfId="4483" xr:uid="{F170127D-4730-4975-B118-88112FA9A987}"/>
    <cellStyle name="Normal 4 2 5 3 3" xfId="3363" xr:uid="{96420D97-D7B3-4663-B07A-116771CBFCEC}"/>
    <cellStyle name="Normal 4 2 5 3 3 2" xfId="4671" xr:uid="{F17C7D0A-F331-4CA4-87A9-D153FA5FDEAD}"/>
    <cellStyle name="Normal 4 2 5 3 4" xfId="3361" xr:uid="{88DAFC34-0FDB-470B-B00B-81DBBED0CB01}"/>
    <cellStyle name="Normal 4 2 5 3 5" xfId="2665" xr:uid="{52C01321-CD58-4CC9-887B-353148818F9D}"/>
    <cellStyle name="Normal 4 2 5 3 6" xfId="4335" xr:uid="{603C035B-0E30-48BC-8382-43204982D606}"/>
    <cellStyle name="Normal 4 2 5 4" xfId="1231" xr:uid="{753255EB-75EE-43DA-BDFF-287BEE98E94E}"/>
    <cellStyle name="Normal 4 2 5 4 2" xfId="3364" xr:uid="{9618707E-1F23-4482-B425-F7EBE3F9A9A5}"/>
    <cellStyle name="Normal 4 2 5 4 3" xfId="4481" xr:uid="{FCDB2FCE-209F-438C-90F3-A09359CBA6A9}"/>
    <cellStyle name="Normal 4 2 5 5" xfId="3365" xr:uid="{5EF78951-4165-4374-96D6-F98BADBBFFB9}"/>
    <cellStyle name="Normal 4 2 5 5 2" xfId="4672" xr:uid="{08EB3CB0-4F4E-4EF0-B4EA-BDA701B5D9AD}"/>
    <cellStyle name="Normal 4 2 5 6" xfId="2972" xr:uid="{24548A93-C04B-45FD-9D83-B24B9C64AD52}"/>
    <cellStyle name="Normal 4 2 5 7" xfId="2502" xr:uid="{5E23098B-6C39-4814-B1F7-C8988541ECB2}"/>
    <cellStyle name="Normal 4 2 5 8" xfId="2256" xr:uid="{E7F30BE3-F574-485C-9376-E94E0B5106B6}"/>
    <cellStyle name="Normal 4 2 5 9" xfId="4128" xr:uid="{BCBE9447-A84D-4995-9FC8-170B65003AB3}"/>
    <cellStyle name="Normal 4 2 6" xfId="491" xr:uid="{00000000-0005-0000-0000-0000EB010000}"/>
    <cellStyle name="Normal 4 2 6 2" xfId="1232" xr:uid="{C5701D65-DC2E-4FB3-ADD9-858C4FA0FCFA}"/>
    <cellStyle name="Normal 4 2 6 2 2" xfId="1233" xr:uid="{E1C1E939-8991-47BA-867E-50625878F720}"/>
    <cellStyle name="Normal 4 2 6 2 2 2" xfId="3367" xr:uid="{1E4A32A8-C437-48BC-BA1C-937F1B3899E9}"/>
    <cellStyle name="Normal 4 2 6 2 2 3" xfId="4484" xr:uid="{D6157BF8-4411-40AD-905C-82F730431CA5}"/>
    <cellStyle name="Normal 4 2 6 2 3" xfId="3368" xr:uid="{A1758F4C-7C90-41E2-9797-5A63341A51B7}"/>
    <cellStyle name="Normal 4 2 6 2 3 2" xfId="4673" xr:uid="{47891E66-FB0A-4D8B-A219-8B32ECCFDDC4}"/>
    <cellStyle name="Normal 4 2 6 2 4" xfId="3366" xr:uid="{6E550864-0EE3-4ECF-93C5-CF53120F4BC8}"/>
    <cellStyle name="Normal 4 2 6 2 5" xfId="2648" xr:uid="{86FA1A7B-2762-414C-BCDC-8ACEB7BAD592}"/>
    <cellStyle name="Normal 4 2 6 2 6" xfId="2399" xr:uid="{88E25BFB-55F1-46B6-B638-6B7852F51103}"/>
    <cellStyle name="Normal 4 2 6 2 7" xfId="4045" xr:uid="{5DDFF9B4-D89B-49DB-B532-A66C75420B33}"/>
    <cellStyle name="Normal 4 2 6 3" xfId="1234" xr:uid="{A1CFAEAE-5F2B-4582-8218-CA7904DEAEC2}"/>
    <cellStyle name="Normal 4 2 6 3 2" xfId="3369" xr:uid="{01185AA8-B1F2-48B0-A9C5-9F40F9E82C78}"/>
    <cellStyle name="Normal 4 2 6 3 3" xfId="2818" xr:uid="{F682C688-F198-4CFC-9C4F-C3075C3F34A2}"/>
    <cellStyle name="Normal 4 2 6 3 4" xfId="4336" xr:uid="{1EAA067A-9A22-47CD-8CF6-A9105CBA57DC}"/>
    <cellStyle name="Normal 4 2 6 4" xfId="1235" xr:uid="{971A631D-EC35-4C61-B499-FF3F06D128A8}"/>
    <cellStyle name="Normal 4 2 6 4 2" xfId="4674" xr:uid="{8F817579-8FB6-4A99-BD02-175CFD37FEE8}"/>
    <cellStyle name="Normal 4 2 6 5" xfId="2973" xr:uid="{6DB3F33A-4A54-4923-96EF-095727418BD7}"/>
    <cellStyle name="Normal 4 2 6 6" xfId="2485" xr:uid="{7788C114-1089-4E6F-8328-07F44E4239D5}"/>
    <cellStyle name="Normal 4 2 6 7" xfId="2239" xr:uid="{2A94BC47-C28F-4BB2-AD01-67718FC0C54A}"/>
    <cellStyle name="Normal 4 2 6 8" xfId="4129" xr:uid="{5F4523B1-96DC-4FCF-BF20-8F1FBD13D507}"/>
    <cellStyle name="Normal 4 2 7" xfId="492" xr:uid="{00000000-0005-0000-0000-0000EC010000}"/>
    <cellStyle name="Normal 4 2 7 2" xfId="1236" xr:uid="{DF3C7823-AA79-4687-8412-90120915AE59}"/>
    <cellStyle name="Normal 4 2 7 2 2" xfId="1237" xr:uid="{C60C11A2-2061-4D1C-9EB9-FBE08201975C}"/>
    <cellStyle name="Normal 4 2 7 2 2 2" xfId="3371" xr:uid="{CD4ABE86-5388-4FAA-9AA6-E08392B19E29}"/>
    <cellStyle name="Normal 4 2 7 2 2 3" xfId="4485" xr:uid="{F1C4EAAB-A2CF-4865-824B-FF90FAC6CA25}"/>
    <cellStyle name="Normal 4 2 7 2 3" xfId="3372" xr:uid="{BEB7C81D-1071-42DF-989A-CFBB675DE220}"/>
    <cellStyle name="Normal 4 2 7 2 3 2" xfId="4675" xr:uid="{0B605CA4-5078-41B1-9E56-4211CB0AA79B}"/>
    <cellStyle name="Normal 4 2 7 2 4" xfId="3370" xr:uid="{3418152E-6D27-4CB1-ABD4-0D491B5B9ABB}"/>
    <cellStyle name="Normal 4 2 7 2 5" xfId="2696" xr:uid="{E3B5D3D2-9619-4A25-A45E-7F3F12148831}"/>
    <cellStyle name="Normal 4 2 7 2 6" xfId="2400" xr:uid="{2D96CEB4-C8D7-4716-9291-E11549CBC20A}"/>
    <cellStyle name="Normal 4 2 7 2 7" xfId="4046" xr:uid="{7FB67446-FF7C-41F2-9ABE-DD00EDA37163}"/>
    <cellStyle name="Normal 4 2 7 3" xfId="1238" xr:uid="{120F5F52-F097-487C-9CDC-B7188F87D8D8}"/>
    <cellStyle name="Normal 4 2 7 3 2" xfId="3373" xr:uid="{135136E0-991E-4555-9855-BDBAA42E41C1}"/>
    <cellStyle name="Normal 4 2 7 3 3" xfId="2819" xr:uid="{11D9DCBD-FAF0-4506-8F5B-F9C1E22E8514}"/>
    <cellStyle name="Normal 4 2 7 3 4" xfId="4337" xr:uid="{485D61A0-EB60-4EFD-95F2-969AC6BCF2B8}"/>
    <cellStyle name="Normal 4 2 7 4" xfId="1239" xr:uid="{5E2CFC78-D785-4B22-A3DB-06AE42E4C625}"/>
    <cellStyle name="Normal 4 2 7 4 2" xfId="4676" xr:uid="{CC8170F2-4BCD-439D-84A4-6651CA8AAA3F}"/>
    <cellStyle name="Normal 4 2 7 5" xfId="2974" xr:uid="{CF0EE7A8-3D16-4DCA-9CBA-6D04EB87BC3D}"/>
    <cellStyle name="Normal 4 2 7 6" xfId="2545" xr:uid="{68AAD84E-C672-4A6B-9C80-A314065D0BD7}"/>
    <cellStyle name="Normal 4 2 7 7" xfId="2301" xr:uid="{18A93127-D574-49A6-B8C7-AACCC55CE429}"/>
    <cellStyle name="Normal 4 2 7 8" xfId="4130" xr:uid="{B69B137E-9A52-4F70-9DD4-6DA7C153AF82}"/>
    <cellStyle name="Normal 4 2 8" xfId="493" xr:uid="{00000000-0005-0000-0000-0000ED010000}"/>
    <cellStyle name="Normal 4 2 8 2" xfId="1240" xr:uid="{1ACDD08D-DAF5-49CE-B74E-626536FF3178}"/>
    <cellStyle name="Normal 4 2 8 2 2" xfId="1241" xr:uid="{BCD722C7-0F84-419C-9774-1B1B642AFEB7}"/>
    <cellStyle name="Normal 4 2 8 2 3" xfId="2820" xr:uid="{DF35D2A4-7BA3-46E0-8B0B-210C997959B7}"/>
    <cellStyle name="Normal 4 2 8 2 4" xfId="4338" xr:uid="{0675AF93-C58D-487E-9146-FE9D85039EF6}"/>
    <cellStyle name="Normal 4 2 8 3" xfId="1242" xr:uid="{8CCFA3F5-8182-4CA7-9296-11D8C88C5938}"/>
    <cellStyle name="Normal 4 2 8 3 2" xfId="4677" xr:uid="{B17DBDF7-194A-4523-AFFB-3CFA18A3372F}"/>
    <cellStyle name="Normal 4 2 8 4" xfId="1243" xr:uid="{1471EDC9-6754-4524-A371-38DA38899552}"/>
    <cellStyle name="Normal 4 2 8 5" xfId="2605" xr:uid="{BAED92BC-0094-4C33-86ED-B2C367805CA7}"/>
    <cellStyle name="Normal 4 2 8 6" xfId="2401" xr:uid="{791FB4E1-1284-45B0-ADDD-5F8608D3E917}"/>
    <cellStyle name="Normal 4 2 8 7" xfId="4131" xr:uid="{2A7B58D8-BA13-4092-B036-1C3E5D037B13}"/>
    <cellStyle name="Normal 4 2 9" xfId="494" xr:uid="{00000000-0005-0000-0000-0000EE010000}"/>
    <cellStyle name="Normal 4 2 9 2" xfId="1244" xr:uid="{4D1F4E50-A892-4280-9BF8-50A3E1D80CFF}"/>
    <cellStyle name="Normal 4 2 9 2 2" xfId="3374" xr:uid="{2DD6BABE-5E70-430B-ACBB-B167F3966D67}"/>
    <cellStyle name="Normal 4 2 9 2 3" xfId="4339" xr:uid="{65F87DBA-8893-48DA-BA7E-A32F829DA732}"/>
    <cellStyle name="Normal 4 2 9 3" xfId="1245" xr:uid="{60390A54-070B-444B-B5E2-2C005BFEB50D}"/>
    <cellStyle name="Normal 4 2 9 4" xfId="2821" xr:uid="{3C6C8B2C-E870-4136-A7A1-A1D8F6C73166}"/>
    <cellStyle name="Normal 4 2 9 5" xfId="2402" xr:uid="{8447E88B-5674-46D8-A21B-4539119FCAC1}"/>
    <cellStyle name="Normal 4 2 9 6" xfId="4132" xr:uid="{F2597B43-2864-415F-9CC0-345DA9162C50}"/>
    <cellStyle name="Normal 4 3" xfId="495" xr:uid="{00000000-0005-0000-0000-0000EF010000}"/>
    <cellStyle name="Normal 4 3 2" xfId="496" xr:uid="{00000000-0005-0000-0000-0000F0010000}"/>
    <cellStyle name="Normal 4 4" xfId="497" xr:uid="{00000000-0005-0000-0000-0000F1010000}"/>
    <cellStyle name="Normal 4 4 10" xfId="1246" xr:uid="{E41759D0-5FA3-48BB-BCC6-E58B58530761}"/>
    <cellStyle name="Normal 4 4 10 2" xfId="3375" xr:uid="{C458DCE9-892A-43B3-A8AE-C900BF1C74ED}"/>
    <cellStyle name="Normal 4 4 10 3" xfId="4340" xr:uid="{CCFB5315-0ABC-4169-8796-210DAFBE54A6}"/>
    <cellStyle name="Normal 4 4 11" xfId="1247" xr:uid="{541A57E8-F6FC-42B2-8EDF-D06CD4BE6D4E}"/>
    <cellStyle name="Normal 4 4 12" xfId="2476" xr:uid="{6AA0D596-9D53-4C86-9846-FB4622C43B53}"/>
    <cellStyle name="Normal 4 4 13" xfId="2206" xr:uid="{B462EDE7-4F6C-4D66-8F6E-4BF7FC18200B}"/>
    <cellStyle name="Normal 4 4 14" xfId="4133" xr:uid="{F0CC0DB3-9C67-4E5C-B307-C92ABA684C0A}"/>
    <cellStyle name="Normal 4 4 2" xfId="498" xr:uid="{00000000-0005-0000-0000-0000F2010000}"/>
    <cellStyle name="Normal 4 4 2 2" xfId="1248" xr:uid="{10BD0263-967B-45F6-A4CD-3F2856F54A6B}"/>
    <cellStyle name="Normal 4 4 2 2 2" xfId="1249" xr:uid="{607F76BB-44C7-4C95-B797-D17AA9B39787}"/>
    <cellStyle name="Normal 4 4 2 2 2 2" xfId="2825" xr:uid="{D5458197-1D66-43B6-A3E5-E3C18D4DF80E}"/>
    <cellStyle name="Normal 4 4 2 2 2 2 2" xfId="3378" xr:uid="{770F0DC8-E40B-41AB-8960-E4CE01B12241}"/>
    <cellStyle name="Normal 4 4 2 2 2 2 3" xfId="4487" xr:uid="{5FD230DF-568F-4113-B29B-EDCD6F7B2196}"/>
    <cellStyle name="Normal 4 4 2 2 2 3" xfId="3379" xr:uid="{24125434-B4D9-41F7-AE13-B8CB17AAE44F}"/>
    <cellStyle name="Normal 4 4 2 2 2 3 2" xfId="4678" xr:uid="{68535448-A87E-41AA-AB1A-3EC9199D9F21}"/>
    <cellStyle name="Normal 4 4 2 2 2 4" xfId="3377" xr:uid="{234C29D9-769A-4E7B-9BA7-74FE9970EC0E}"/>
    <cellStyle name="Normal 4 4 2 2 2 5" xfId="4394" xr:uid="{C87722ED-D9DF-47ED-91D9-D34E1B495851}"/>
    <cellStyle name="Normal 4 4 2 2 3" xfId="2824" xr:uid="{27560B12-796B-4E0B-B97B-6F2692C6EBFD}"/>
    <cellStyle name="Normal 4 4 2 2 3 2" xfId="3380" xr:uid="{75C56E54-14D1-48F0-953A-D5BFCA68A60E}"/>
    <cellStyle name="Normal 4 4 2 2 3 3" xfId="4486" xr:uid="{007577CE-B7E9-498D-B9EB-41B964657E69}"/>
    <cellStyle name="Normal 4 4 2 2 4" xfId="3381" xr:uid="{BBD0B676-A074-4D99-A290-4615A1646274}"/>
    <cellStyle name="Normal 4 4 2 2 4 2" xfId="4679" xr:uid="{84FC48A2-5D7A-4D24-A7CC-983CA0677F96}"/>
    <cellStyle name="Normal 4 4 2 2 5" xfId="3376" xr:uid="{C62CA933-B5FA-4316-BF27-A509B089777D}"/>
    <cellStyle name="Normal 4 4 2 2 6" xfId="2595" xr:uid="{9A11D31E-3DCA-4123-944F-62B7586110D7}"/>
    <cellStyle name="Normal 4 4 2 2 7" xfId="2289" xr:uid="{62049F2C-BA25-46BD-BE96-528A1BA8B52F}"/>
    <cellStyle name="Normal 4 4 2 2 8" xfId="3949" xr:uid="{3416B295-DF8B-4038-9630-1E533EE91EA2}"/>
    <cellStyle name="Normal 4 4 2 3" xfId="1250" xr:uid="{81FB6018-C703-4ED6-AABF-14562EF0B3F9}"/>
    <cellStyle name="Normal 4 4 2 3 2" xfId="2826" xr:uid="{89AAAD3B-1623-4702-9DF0-B60400DD0E73}"/>
    <cellStyle name="Normal 4 4 2 3 2 2" xfId="3383" xr:uid="{B0D2E61C-8A84-4F57-91E1-0A4FB899D502}"/>
    <cellStyle name="Normal 4 4 2 3 2 3" xfId="4488" xr:uid="{22309D1B-C50D-47A5-993B-37D83E0E7B85}"/>
    <cellStyle name="Normal 4 4 2 3 3" xfId="3384" xr:uid="{5F260AC2-463A-40BC-8110-7DBAF8926B85}"/>
    <cellStyle name="Normal 4 4 2 3 3 2" xfId="4680" xr:uid="{A5315D58-8C94-436D-A89E-6C63A7D34AD0}"/>
    <cellStyle name="Normal 4 4 2 3 4" xfId="3382" xr:uid="{AD9AE6F2-3C41-47A0-B4C5-A0F6D467F462}"/>
    <cellStyle name="Normal 4 4 2 3 5" xfId="2638" xr:uid="{4656A5A2-6082-48FD-B42E-1FB5621B677A}"/>
    <cellStyle name="Normal 4 4 2 3 6" xfId="2404" xr:uid="{4C9DA0A5-B2BE-4952-8FF8-A165AA0B18A9}"/>
    <cellStyle name="Normal 4 4 2 3 7" xfId="4048" xr:uid="{D08A283A-DF8A-4FBE-AC80-84CF333987EB}"/>
    <cellStyle name="Normal 4 4 2 4" xfId="1251" xr:uid="{B6E8042C-0764-48D8-86FF-C21E318A684B}"/>
    <cellStyle name="Normal 4 4 2 4 2" xfId="3385" xr:uid="{3FA8E7C5-4FCF-4F22-B171-5F2E659EA398}"/>
    <cellStyle name="Normal 4 4 2 4 3" xfId="2823" xr:uid="{1DD0B54E-99C2-4EEE-97C9-E89895D93D93}"/>
    <cellStyle name="Normal 4 4 2 4 4" xfId="4341" xr:uid="{5708EF48-CE75-4100-915A-C63DFDFF0217}"/>
    <cellStyle name="Normal 4 4 2 5" xfId="3386" xr:uid="{1F0EADC9-7A70-466A-9C92-F0A384399431}"/>
    <cellStyle name="Normal 4 4 2 5 2" xfId="4681" xr:uid="{EB3667BD-C4B6-4C4B-B3F0-F2640DB45D96}"/>
    <cellStyle name="Normal 4 4 2 6" xfId="2975" xr:uid="{2A37C140-E027-4372-A322-AE4E29A82C7F}"/>
    <cellStyle name="Normal 4 4 2 7" xfId="2535" xr:uid="{965B48AA-B798-4B46-B829-DD7E53B3DF1A}"/>
    <cellStyle name="Normal 4 4 2 8" xfId="2229" xr:uid="{ED369973-478F-41BF-BB35-BF05B107861D}"/>
    <cellStyle name="Normal 4 4 2 9" xfId="4134" xr:uid="{9C05F271-6221-4205-A790-58D9E70E9180}"/>
    <cellStyle name="Normal 4 4 3" xfId="499" xr:uid="{00000000-0005-0000-0000-0000F3010000}"/>
    <cellStyle name="Normal 4 4 3 2" xfId="1252" xr:uid="{F33B6418-F27D-448F-BC56-42B552498A3F}"/>
    <cellStyle name="Normal 4 4 3 2 2" xfId="1253" xr:uid="{30BDAA2B-BCD1-4511-A148-1C197EA74C81}"/>
    <cellStyle name="Normal 4 4 3 2 2 2" xfId="3388" xr:uid="{0129A15E-166E-4C28-8409-8959E66EC42F}"/>
    <cellStyle name="Normal 4 4 3 2 2 3" xfId="4490" xr:uid="{17AE88FD-0745-4A85-89FA-326343DFD1B4}"/>
    <cellStyle name="Normal 4 4 3 2 3" xfId="3389" xr:uid="{EEEBE95C-5FAC-45EB-B2BF-4997AB8BF635}"/>
    <cellStyle name="Normal 4 4 3 2 3 2" xfId="4682" xr:uid="{16803F4D-8014-4366-B486-1FA16546DCE4}"/>
    <cellStyle name="Normal 4 4 3 2 4" xfId="3387" xr:uid="{3CDF86F7-0CC8-4968-9EF8-535E816F6599}"/>
    <cellStyle name="Normal 4 4 3 2 5" xfId="2572" xr:uid="{CF325210-432C-4CF4-A70D-EBE95D9A7CA5}"/>
    <cellStyle name="Normal 4 4 3 2 6" xfId="2405" xr:uid="{D4C3338C-93E6-4D29-A18E-2C55B78BD9B4}"/>
    <cellStyle name="Normal 4 4 3 2 7" xfId="4049" xr:uid="{3BAA2F53-51A6-416A-B710-7E76E17AFB08}"/>
    <cellStyle name="Normal 4 4 3 3" xfId="1254" xr:uid="{8C63A42A-A5D4-4270-9FDC-0011C103ECE7}"/>
    <cellStyle name="Normal 4 4 3 3 2" xfId="2827" xr:uid="{F5A473B0-9D82-4E18-8CCF-6928EB9D529B}"/>
    <cellStyle name="Normal 4 4 3 3 2 2" xfId="3391" xr:uid="{CB3499ED-3E1D-4986-944A-DAD62B9B156A}"/>
    <cellStyle name="Normal 4 4 3 3 2 3" xfId="4491" xr:uid="{33E887C0-5EE7-4759-9623-DDF7EFACAF8C}"/>
    <cellStyle name="Normal 4 4 3 3 3" xfId="3392" xr:uid="{E64C5A84-41D7-44FA-9CCD-CD80CC6F0220}"/>
    <cellStyle name="Normal 4 4 3 3 3 2" xfId="4683" xr:uid="{4E63C4F4-E881-44C9-A0D7-30D120F503FC}"/>
    <cellStyle name="Normal 4 4 3 3 4" xfId="3390" xr:uid="{DF10C606-841B-4C99-AB4A-8F4356C36583}"/>
    <cellStyle name="Normal 4 4 3 3 5" xfId="2674" xr:uid="{B5F9E7B7-383A-4D59-9455-A60C78B15EC3}"/>
    <cellStyle name="Normal 4 4 3 3 6" xfId="4342" xr:uid="{A33E4459-635B-44C0-A932-EDFC51C36595}"/>
    <cellStyle name="Normal 4 4 3 4" xfId="1255" xr:uid="{851BC19D-C9C2-4770-87D2-CF13708F1FAC}"/>
    <cellStyle name="Normal 4 4 3 4 2" xfId="3393" xr:uid="{451DF18F-9A85-4684-8BC7-663097AED843}"/>
    <cellStyle name="Normal 4 4 3 4 3" xfId="4489" xr:uid="{B237C973-CEF4-4413-89C6-610998BD667C}"/>
    <cellStyle name="Normal 4 4 3 5" xfId="3394" xr:uid="{BB5C3100-045C-4775-ACA1-45F36C991CE8}"/>
    <cellStyle name="Normal 4 4 3 5 2" xfId="4684" xr:uid="{9AD28687-3CB0-48A9-8D02-4BA513D22C7F}"/>
    <cellStyle name="Normal 4 4 3 6" xfId="2976" xr:uid="{C2103790-61BA-4273-A827-48B718C51BF6}"/>
    <cellStyle name="Normal 4 4 3 7" xfId="2512" xr:uid="{43F21F13-2649-4E76-9A65-38867149D46D}"/>
    <cellStyle name="Normal 4 4 3 8" xfId="2266" xr:uid="{A70CEC71-AC70-4945-8C41-ABBE5A04CCE4}"/>
    <cellStyle name="Normal 4 4 3 9" xfId="4135" xr:uid="{B0AD444A-6816-4066-A673-385D2A39647F}"/>
    <cellStyle name="Normal 4 4 4" xfId="500" xr:uid="{00000000-0005-0000-0000-0000F4010000}"/>
    <cellStyle name="Normal 4 4 4 2" xfId="1256" xr:uid="{08005381-6CC3-42EA-A2F1-CC36857C7C15}"/>
    <cellStyle name="Normal 4 4 4 2 2" xfId="1257" xr:uid="{EF80024B-402A-4959-A5CD-88FC0EA4661D}"/>
    <cellStyle name="Normal 4 4 4 2 2 2" xfId="3396" xr:uid="{FD8B7283-D15C-4F87-95EF-AA8B043B252A}"/>
    <cellStyle name="Normal 4 4 4 2 2 3" xfId="4492" xr:uid="{7CD5C0B4-2422-4125-97A3-9651F1A81EBB}"/>
    <cellStyle name="Normal 4 4 4 2 3" xfId="3397" xr:uid="{01464A1C-CC6F-4A02-B331-4A950238892E}"/>
    <cellStyle name="Normal 4 4 4 2 3 2" xfId="4685" xr:uid="{8C8E2948-0F9E-4112-A744-956911E0B92F}"/>
    <cellStyle name="Normal 4 4 4 2 4" xfId="3395" xr:uid="{35AADEE0-3F42-4952-8345-C3955355B83E}"/>
    <cellStyle name="Normal 4 4 4 2 5" xfId="2655" xr:uid="{A8DEEAF1-27AD-441D-B4EB-478548E92015}"/>
    <cellStyle name="Normal 4 4 4 2 6" xfId="2406" xr:uid="{099F976D-2EC1-4188-ABD7-F1CA13320E1D}"/>
    <cellStyle name="Normal 4 4 4 2 7" xfId="4050" xr:uid="{4A8CFCAD-F619-4159-9840-D34E30276D5A}"/>
    <cellStyle name="Normal 4 4 4 3" xfId="1258" xr:uid="{7484564F-AE6C-4265-801A-2A3CDAB9FA72}"/>
    <cellStyle name="Normal 4 4 4 3 2" xfId="3398" xr:uid="{37F2D884-E80B-4EDD-9A15-4CB6ECDDC6E3}"/>
    <cellStyle name="Normal 4 4 4 3 3" xfId="2828" xr:uid="{2F90C303-8782-4A17-ACB4-19108B9C170D}"/>
    <cellStyle name="Normal 4 4 4 3 4" xfId="4343" xr:uid="{1B8CA134-D592-43FB-A289-22B7B511E433}"/>
    <cellStyle name="Normal 4 4 4 4" xfId="1259" xr:uid="{44880D6C-4164-49DD-858A-AF423D1A0BD1}"/>
    <cellStyle name="Normal 4 4 4 4 2" xfId="4686" xr:uid="{456BB5B3-6A9B-47B7-97C1-31F983E40559}"/>
    <cellStyle name="Normal 4 4 4 5" xfId="2977" xr:uid="{DF33A75E-332B-4BA1-A714-BE8920CDA9DC}"/>
    <cellStyle name="Normal 4 4 4 6" xfId="2492" xr:uid="{9085EF47-FA70-4403-BC89-020B557D88B3}"/>
    <cellStyle name="Normal 4 4 4 7" xfId="2246" xr:uid="{4FE7E892-B4E4-4700-B79E-6359BC90A8F4}"/>
    <cellStyle name="Normal 4 4 4 8" xfId="4136" xr:uid="{28FE55B9-9107-4B41-89E6-330E6001E707}"/>
    <cellStyle name="Normal 4 4 5" xfId="501" xr:uid="{00000000-0005-0000-0000-0000F5010000}"/>
    <cellStyle name="Normal 4 4 5 2" xfId="1260" xr:uid="{C0DF774F-726E-4539-82D6-93350B11F278}"/>
    <cellStyle name="Normal 4 4 5 2 2" xfId="1261" xr:uid="{19F427B2-DBB3-49E8-907D-4D8FBAF4DA0A}"/>
    <cellStyle name="Normal 4 4 5 2 3" xfId="2829" xr:uid="{74CCA391-D4B8-4C4B-BEBB-687389397F46}"/>
    <cellStyle name="Normal 4 4 5 2 4" xfId="4344" xr:uid="{A79D5814-3DC1-4CA5-841D-E4E735304184}"/>
    <cellStyle name="Normal 4 4 5 3" xfId="1262" xr:uid="{56D4A15B-7593-41F7-A9E8-D43848FD1168}"/>
    <cellStyle name="Normal 4 4 5 3 2" xfId="4687" xr:uid="{52B02001-81DD-438F-B2A9-087F8A271CF9}"/>
    <cellStyle name="Normal 4 4 5 4" xfId="1263" xr:uid="{3384DD0E-6F26-41BD-8E87-953DB9D3E4A4}"/>
    <cellStyle name="Normal 4 4 5 5" xfId="2552" xr:uid="{0F7E0064-07F8-4D05-85C9-A8C41C66839A}"/>
    <cellStyle name="Normal 4 4 5 6" xfId="2407" xr:uid="{D9226815-8FDA-4EB9-AB8D-C10FEA8EF4E0}"/>
    <cellStyle name="Normal 4 4 5 7" xfId="4137" xr:uid="{AFCF79A2-A2FA-4801-879F-F1E14138A0AA}"/>
    <cellStyle name="Normal 4 4 6" xfId="502" xr:uid="{00000000-0005-0000-0000-0000F6010000}"/>
    <cellStyle name="Normal 4 4 6 2" xfId="1264" xr:uid="{2AC917C0-AA0C-4E60-B4D0-681885048E3A}"/>
    <cellStyle name="Normal 4 4 6 2 2" xfId="1265" xr:uid="{08C63274-63C8-4208-8DCF-C5DF5351F1C0}"/>
    <cellStyle name="Normal 4 4 6 2 3" xfId="2830" xr:uid="{24A51ED8-2C00-41CE-BA40-7CE751674DC5}"/>
    <cellStyle name="Normal 4 4 6 2 4" xfId="4345" xr:uid="{FD84304A-3ABB-479C-A6CC-0CF8F107DD89}"/>
    <cellStyle name="Normal 4 4 6 3" xfId="1266" xr:uid="{89325C7B-9F8C-4FB8-AF9D-0B33467AFCFC}"/>
    <cellStyle name="Normal 4 4 6 3 2" xfId="4688" xr:uid="{1EDD03C6-0B14-4AED-A691-2687F6A8B1DC}"/>
    <cellStyle name="Normal 4 4 6 4" xfId="1267" xr:uid="{7D0242E2-6523-4310-8430-3367590F5DCA}"/>
    <cellStyle name="Normal 4 4 6 5" xfId="2615" xr:uid="{7AF5298B-5610-4357-86D5-9B85F6AB6185}"/>
    <cellStyle name="Normal 4 4 6 6" xfId="2408" xr:uid="{ACED960E-13D1-4226-AA58-18A0ED232C89}"/>
    <cellStyle name="Normal 4 4 6 7" xfId="4138" xr:uid="{A03B9889-25C8-4142-98DE-F91134262818}"/>
    <cellStyle name="Normal 4 4 7" xfId="503" xr:uid="{00000000-0005-0000-0000-0000F7010000}"/>
    <cellStyle name="Normal 4 4 7 2" xfId="1268" xr:uid="{DEBC01FE-32C0-439A-9203-B80398874F91}"/>
    <cellStyle name="Normal 4 4 7 2 2" xfId="2978" xr:uid="{999181BE-BF59-4E55-A586-1F7A5DB7FD79}"/>
    <cellStyle name="Normal 4 4 7 3" xfId="1269" xr:uid="{24D03125-C319-4738-BCCD-B8769922B203}"/>
    <cellStyle name="Normal 4 4 7 4" xfId="2409" xr:uid="{A97C040C-B75E-4729-B559-32C2D45E7D95}"/>
    <cellStyle name="Normal 4 4 7 5" xfId="4139" xr:uid="{5796D3F5-BE33-4CEF-A09A-10B4D67D32E6}"/>
    <cellStyle name="Normal 4 4 8" xfId="504" xr:uid="{00000000-0005-0000-0000-0000F8010000}"/>
    <cellStyle name="Normal 4 4 8 2" xfId="1270" xr:uid="{1A043FF1-1860-49F3-9C48-F845ADDCB3B0}"/>
    <cellStyle name="Normal 4 4 8 2 2" xfId="2979" xr:uid="{7EA118F6-10BF-468E-850F-F3758B1020CA}"/>
    <cellStyle name="Normal 4 4 8 3" xfId="1271" xr:uid="{72FB2896-9105-48F8-8E6D-7C403DE4E250}"/>
    <cellStyle name="Normal 4 4 8 4" xfId="2410" xr:uid="{758F0539-3EE0-479D-B68B-2FD2775C1C82}"/>
    <cellStyle name="Normal 4 4 8 5" xfId="4140" xr:uid="{4EC04318-A83C-4B16-8ABF-D831732BC6BC}"/>
    <cellStyle name="Normal 4 4 9" xfId="1272" xr:uid="{8BEFC967-402E-4ADD-8FFC-C02B6CCEF316}"/>
    <cellStyle name="Normal 4 4 9 2" xfId="3399" xr:uid="{65822172-FF89-4027-802A-0EAD9A6AFFA9}"/>
    <cellStyle name="Normal 4 4 9 3" xfId="2822" xr:uid="{932F47A5-EDBA-4CE1-8FD9-063889E9D3D7}"/>
    <cellStyle name="Normal 4 4 9 4" xfId="2403" xr:uid="{10A8BEA2-305B-4496-9311-FD4C73A8C0A2}"/>
    <cellStyle name="Normal 4 4 9 5" xfId="4047" xr:uid="{65709DB8-A2BC-4572-A9CF-78FE71858A2D}"/>
    <cellStyle name="Normal 4 5" xfId="505" xr:uid="{00000000-0005-0000-0000-0000F9010000}"/>
    <cellStyle name="Normal 4 5 2" xfId="506" xr:uid="{00000000-0005-0000-0000-0000FA010000}"/>
    <cellStyle name="Normal 4 5 2 2" xfId="1273" xr:uid="{966E9788-CBF7-43EB-AA2B-806E8E6F593F}"/>
    <cellStyle name="Normal 4 5 2 2 2" xfId="2833" xr:uid="{D6B1B074-62B9-42BA-9086-6AA346C978C8}"/>
    <cellStyle name="Normal 4 5 2 2 2 2" xfId="3401" xr:uid="{F5C40356-BF70-4E88-B13F-DB62FA58BE4E}"/>
    <cellStyle name="Normal 4 5 2 2 2 3" xfId="4493" xr:uid="{7347F130-4595-4DBA-BD2F-9794527BF61E}"/>
    <cellStyle name="Normal 4 5 2 2 3" xfId="3402" xr:uid="{5E1E253D-2277-4290-B214-C7052E89F93C}"/>
    <cellStyle name="Normal 4 5 2 2 3 2" xfId="4689" xr:uid="{5E29287E-C928-4B6C-A8DF-56BE44E7BFE3}"/>
    <cellStyle name="Normal 4 5 2 2 4" xfId="3400" xr:uid="{E383A56D-F907-47CF-B0CA-684810ED379C}"/>
    <cellStyle name="Normal 4 5 2 2 5" xfId="2683" xr:uid="{5E067239-88B0-4EBB-9148-700CA8AA76AC}"/>
    <cellStyle name="Normal 4 5 2 2 6" xfId="2412" xr:uid="{28486F2E-0BF1-414D-9521-BE6994C709D6}"/>
    <cellStyle name="Normal 4 5 2 2 7" xfId="4072" xr:uid="{2372BCE7-BA9E-4E8D-8908-81C2159F115A}"/>
    <cellStyle name="Normal 4 5 2 3" xfId="1274" xr:uid="{59D08BB0-2218-438A-9CAA-1A7F6C6297FC}"/>
    <cellStyle name="Normal 4 5 2 3 2" xfId="3403" xr:uid="{61CE9588-2094-48F0-B409-D4ACCE583ACA}"/>
    <cellStyle name="Normal 4 5 2 3 3" xfId="2832" xr:uid="{85BD7A66-7350-45C1-82BE-928A687FA375}"/>
    <cellStyle name="Normal 4 5 2 3 4" xfId="4347" xr:uid="{0239DEF2-C174-4088-B13D-B73B74527CBA}"/>
    <cellStyle name="Normal 4 5 2 4" xfId="3404" xr:uid="{56759B5C-AD6F-4419-93E4-D050DE7B28AA}"/>
    <cellStyle name="Normal 4 5 2 4 2" xfId="4690" xr:uid="{E5D86B18-90D5-43C4-AE4F-71C084249670}"/>
    <cellStyle name="Normal 4 5 2 5" xfId="2981" xr:uid="{219DAA28-B542-4FBC-AC63-271289A2E332}"/>
    <cellStyle name="Normal 4 5 2 6" xfId="2581" xr:uid="{6BB095A1-F777-4E2E-8D6C-7723C3E4AEF4}"/>
    <cellStyle name="Normal 4 5 2 7" xfId="2275" xr:uid="{8B9D16E3-F7E4-48C6-A537-7B499C5D245B}"/>
    <cellStyle name="Normal 4 5 2 8" xfId="4142" xr:uid="{06857261-CD8C-4031-9608-04089D37B3C1}"/>
    <cellStyle name="Normal 4 5 3" xfId="1275" xr:uid="{5BB23B42-FF2E-4A16-8161-5DF93452E594}"/>
    <cellStyle name="Normal 4 5 3 2" xfId="2834" xr:uid="{834FC5BC-D935-413A-8415-022C6CE09C3F}"/>
    <cellStyle name="Normal 4 5 3 2 2" xfId="3406" xr:uid="{DA2EEB16-9528-444F-B127-C82DA30FC4B2}"/>
    <cellStyle name="Normal 4 5 3 2 3" xfId="4494" xr:uid="{DB89FA5F-AF68-4B55-BA98-E1BB0231BCC5}"/>
    <cellStyle name="Normal 4 5 3 3" xfId="3407" xr:uid="{8E0AE7CC-6383-4A8C-9459-1778203871F7}"/>
    <cellStyle name="Normal 4 5 3 3 2" xfId="4691" xr:uid="{413EE689-DD4F-48D2-A9B1-FA2CD6B48EA3}"/>
    <cellStyle name="Normal 4 5 3 4" xfId="3405" xr:uid="{FF7C2E0C-1C8A-4DBC-BE73-47A89C3036D5}"/>
    <cellStyle name="Normal 4 5 3 5" xfId="2624" xr:uid="{742D44B6-9B82-48E8-A052-361FE858E7BB}"/>
    <cellStyle name="Normal 4 5 3 6" xfId="2411" xr:uid="{B4CDADA1-DBE5-40F3-B9D4-8B6B5EAF784A}"/>
    <cellStyle name="Normal 4 5 3 7" xfId="4063" xr:uid="{FAF9B1EE-EE97-4459-96C4-6907C16F6F6A}"/>
    <cellStyle name="Normal 4 5 4" xfId="1276" xr:uid="{FEC9A7AE-5B50-43F4-9C05-9F655B59AB52}"/>
    <cellStyle name="Normal 4 5 4 2" xfId="3408" xr:uid="{032DE1C7-4ADB-4CD0-B174-FC5D2CF61734}"/>
    <cellStyle name="Normal 4 5 4 3" xfId="2831" xr:uid="{27E237F1-52F1-436B-86D5-3F17BC976B50}"/>
    <cellStyle name="Normal 4 5 4 4" xfId="4346" xr:uid="{59F7B45A-35E7-4AC1-8581-86EDB0274932}"/>
    <cellStyle name="Normal 4 5 5" xfId="1277" xr:uid="{364884EA-B934-4EBC-B317-D6AC7D466821}"/>
    <cellStyle name="Normal 4 5 5 2" xfId="4692" xr:uid="{AB4CB58F-AB6D-4AE7-A961-5423AEAD2374}"/>
    <cellStyle name="Normal 4 5 6" xfId="2980" xr:uid="{D85555BD-9721-4825-A6F2-E08E0D345D47}"/>
    <cellStyle name="Normal 4 5 7" xfId="2521" xr:uid="{0BAAF6A4-C6AA-4CAC-9C10-94DE07B29B08}"/>
    <cellStyle name="Normal 4 5 8" xfId="2215" xr:uid="{6C592C40-8CC1-4FDE-B153-F6E5AE71550C}"/>
    <cellStyle name="Normal 4 5 9" xfId="4141" xr:uid="{9109DD9F-EE63-4AD7-9B85-1A51AD04B032}"/>
    <cellStyle name="Normal 4 6" xfId="507" xr:uid="{00000000-0005-0000-0000-0000FB010000}"/>
    <cellStyle name="Normal 4 6 2" xfId="1278" xr:uid="{5508D21F-61DE-4FDC-B744-3515DA0B082D}"/>
    <cellStyle name="Normal 4 6 2 2" xfId="1279" xr:uid="{F9ACEB07-6D53-4AF6-8C0B-C3E35A058E04}"/>
    <cellStyle name="Normal 4 6 2 2 2" xfId="2837" xr:uid="{936E6F79-686E-4963-AFD7-7942B58DB5FF}"/>
    <cellStyle name="Normal 4 6 2 2 2 2" xfId="3411" xr:uid="{E0D5F4DF-2D7B-45DE-9457-74BEB24786E2}"/>
    <cellStyle name="Normal 4 6 2 2 2 3" xfId="4496" xr:uid="{067C4B35-37AF-4AE7-B025-89548A07FE84}"/>
    <cellStyle name="Normal 4 6 2 2 3" xfId="3412" xr:uid="{533715B1-A962-4092-9BC3-8D5975850B8D}"/>
    <cellStyle name="Normal 4 6 2 2 3 2" xfId="4693" xr:uid="{47CDC180-B3E3-4F45-B038-2B81C95F1612}"/>
    <cellStyle name="Normal 4 6 2 2 4" xfId="3410" xr:uid="{A807AB34-0190-4A39-8422-BA89221F378C}"/>
    <cellStyle name="Normal 4 6 2 2 5" xfId="4388" xr:uid="{8A504FF2-FDED-4666-AA50-51C96B84BFD7}"/>
    <cellStyle name="Normal 4 6 2 3" xfId="2836" xr:uid="{866969C2-9969-42DD-9063-6900D4E07E8B}"/>
    <cellStyle name="Normal 4 6 2 3 2" xfId="3413" xr:uid="{160F6350-17A4-436D-A6AF-5D78993DAE7C}"/>
    <cellStyle name="Normal 4 6 2 3 3" xfId="4495" xr:uid="{7AA3B0E1-E0AC-4E5A-A025-A3CB32DE7D80}"/>
    <cellStyle name="Normal 4 6 2 4" xfId="3414" xr:uid="{7D605A99-CDB3-459E-A6D8-A0E97F3C78A4}"/>
    <cellStyle name="Normal 4 6 2 4 2" xfId="4694" xr:uid="{0BF9BBCC-4FE0-4DCB-80FD-D3A20EACEFE5}"/>
    <cellStyle name="Normal 4 6 2 5" xfId="3409" xr:uid="{E8973385-FBED-44DB-B482-3EAC7D5CCB8A}"/>
    <cellStyle name="Normal 4 6 2 6" xfId="2587" xr:uid="{02BC695C-00B4-4E74-847C-BD059EE1F84D}"/>
    <cellStyle name="Normal 4 6 2 7" xfId="2281" xr:uid="{4A6227EE-D1F8-4092-8D79-003767442DA5}"/>
    <cellStyle name="Normal 4 6 2 8" xfId="3943" xr:uid="{0C5EF2B1-F8B1-4EBC-A3AA-159FDE651A49}"/>
    <cellStyle name="Normal 4 6 3" xfId="1280" xr:uid="{69DBD942-99A4-483B-88B0-949EB4651EB6}"/>
    <cellStyle name="Normal 4 6 3 2" xfId="2838" xr:uid="{9F185DD8-50A5-425F-96CF-A1E96F4465BD}"/>
    <cellStyle name="Normal 4 6 3 2 2" xfId="3416" xr:uid="{44A81DA5-21BD-4BAE-8FE3-B55EA490742E}"/>
    <cellStyle name="Normal 4 6 3 2 3" xfId="4497" xr:uid="{80F3D5EA-F159-4BAA-9345-5450AAF00AF5}"/>
    <cellStyle name="Normal 4 6 3 3" xfId="3417" xr:uid="{3B91A1F8-9DD7-40B0-A6D1-B3E97FAB2903}"/>
    <cellStyle name="Normal 4 6 3 3 2" xfId="4695" xr:uid="{68420F17-F743-4196-B335-86661255FA7F}"/>
    <cellStyle name="Normal 4 6 3 4" xfId="3415" xr:uid="{C31660A6-CF33-4CAD-B59D-B9209908637F}"/>
    <cellStyle name="Normal 4 6 3 5" xfId="2630" xr:uid="{70B4AB2D-4D97-4F6C-A56E-87A2E81350EF}"/>
    <cellStyle name="Normal 4 6 3 6" xfId="2413" xr:uid="{B9B400D1-25B0-4AE6-B57F-5B1FF6E83C2F}"/>
    <cellStyle name="Normal 4 6 3 7" xfId="4073" xr:uid="{116B2FFD-7A22-4880-94CD-73B762DCB56C}"/>
    <cellStyle name="Normal 4 6 4" xfId="1281" xr:uid="{4816560C-FAFF-4E99-9431-A7FAC29968D0}"/>
    <cellStyle name="Normal 4 6 4 2" xfId="3418" xr:uid="{7579C54E-8318-4493-8613-616E8E60B149}"/>
    <cellStyle name="Normal 4 6 4 3" xfId="2835" xr:uid="{AFF6A227-2E90-41AB-AA62-1A848AC66238}"/>
    <cellStyle name="Normal 4 6 4 4" xfId="4348" xr:uid="{FCC969EB-40FC-447A-AF13-7800B38E5C81}"/>
    <cellStyle name="Normal 4 6 5" xfId="3419" xr:uid="{4AD9DB60-2A77-4B15-8EE8-9EE445EF3BCB}"/>
    <cellStyle name="Normal 4 6 5 2" xfId="4696" xr:uid="{5FE23F12-B7BA-4C2F-BE19-7F1F72A290E5}"/>
    <cellStyle name="Normal 4 6 6" xfId="2982" xr:uid="{9EC4D49D-7D6C-4417-ACFC-E6CC0FEA034C}"/>
    <cellStyle name="Normal 4 6 7" xfId="2527" xr:uid="{C10B8124-1E2B-46F4-8C43-DD06367B17FE}"/>
    <cellStyle name="Normal 4 6 8" xfId="2221" xr:uid="{828D3F92-A7A8-4304-ACF2-65FFD2F74197}"/>
    <cellStyle name="Normal 4 6 9" xfId="4143" xr:uid="{DF395076-5A00-4D8A-845B-0E9C48D87338}"/>
    <cellStyle name="Normal 4 7" xfId="508" xr:uid="{00000000-0005-0000-0000-0000FC010000}"/>
    <cellStyle name="Normal 4 7 2" xfId="1282" xr:uid="{22D57E6F-8D14-4125-8EB9-0489FFD94FEB}"/>
    <cellStyle name="Normal 4 7 2 2" xfId="1283" xr:uid="{85530063-984F-41AD-A224-2E4CCBAFD0A1}"/>
    <cellStyle name="Normal 4 7 2 2 2" xfId="3421" xr:uid="{F96EFD9C-4AFF-4AEE-9711-5D4575838E64}"/>
    <cellStyle name="Normal 4 7 2 2 3" xfId="4499" xr:uid="{1C221597-C897-4062-A3BD-7BEC9A618690}"/>
    <cellStyle name="Normal 4 7 2 3" xfId="3422" xr:uid="{545CDED4-A276-4AC3-9FB3-33C5F025B9C9}"/>
    <cellStyle name="Normal 4 7 2 3 2" xfId="4697" xr:uid="{BB872E69-565A-4D41-AFFF-D6BEF0E5D582}"/>
    <cellStyle name="Normal 4 7 2 4" xfId="3420" xr:uid="{100AF069-49C0-44E5-B173-E3C7070BD5DE}"/>
    <cellStyle name="Normal 4 7 2 5" xfId="2561" xr:uid="{8BBE0550-51BE-4C97-AF04-C06A15C7BFE7}"/>
    <cellStyle name="Normal 4 7 2 6" xfId="2414" xr:uid="{0B3A15D7-7E71-4D94-8D64-2892909812F3}"/>
    <cellStyle name="Normal 4 7 2 7" xfId="4088" xr:uid="{7F9CD692-06A9-434F-A02E-A740DF09CC4C}"/>
    <cellStyle name="Normal 4 7 3" xfId="1284" xr:uid="{F2FDFA9C-BDB5-4C08-8686-438AB06F147B}"/>
    <cellStyle name="Normal 4 7 3 2" xfId="2839" xr:uid="{ED8DB9D1-0C06-46C4-B5EE-64513728DFC2}"/>
    <cellStyle name="Normal 4 7 3 2 2" xfId="3424" xr:uid="{247332DC-413C-49AF-A04C-A2EABCF216E5}"/>
    <cellStyle name="Normal 4 7 3 2 3" xfId="4500" xr:uid="{7C999ECB-81B6-4D8B-B419-2BA4C58819C6}"/>
    <cellStyle name="Normal 4 7 3 3" xfId="3425" xr:uid="{7B536B53-335F-40A3-9E45-EB0300BF214B}"/>
    <cellStyle name="Normal 4 7 3 3 2" xfId="4698" xr:uid="{354279E6-4074-4FA9-A6BD-E8B2380808D7}"/>
    <cellStyle name="Normal 4 7 3 4" xfId="3423" xr:uid="{45BC0398-9B13-44FB-BE3E-5C41E229874A}"/>
    <cellStyle name="Normal 4 7 3 5" xfId="2664" xr:uid="{399811B2-B8F2-49E9-B36F-43E46F7932B4}"/>
    <cellStyle name="Normal 4 7 3 6" xfId="4349" xr:uid="{EEF18D40-180C-4F71-8B42-47C349777751}"/>
    <cellStyle name="Normal 4 7 4" xfId="1285" xr:uid="{06EC1783-8A99-4FBF-8B48-7A5FFF0309BC}"/>
    <cellStyle name="Normal 4 7 4 2" xfId="3426" xr:uid="{33F14525-4DF4-466D-9740-F2613184DA4A}"/>
    <cellStyle name="Normal 4 7 4 3" xfId="4498" xr:uid="{D8BD2734-DC82-4B7F-8116-2B9F4324E1F1}"/>
    <cellStyle name="Normal 4 7 5" xfId="3427" xr:uid="{C0E736C4-45AA-4607-B802-907B13446FF6}"/>
    <cellStyle name="Normal 4 7 5 2" xfId="4699" xr:uid="{71D27A8D-C0B4-44DF-B9ED-2DE78668DA97}"/>
    <cellStyle name="Normal 4 7 6" xfId="2983" xr:uid="{DE0A15E7-A521-4419-A89C-40B7FF1EADE6}"/>
    <cellStyle name="Normal 4 7 7" xfId="2501" xr:uid="{1408525A-4352-4F81-A21E-D77498B2ADCA}"/>
    <cellStyle name="Normal 4 7 8" xfId="2255" xr:uid="{5CB25434-1178-4F3D-93E1-CF560B45A62E}"/>
    <cellStyle name="Normal 4 7 9" xfId="4144" xr:uid="{6FCD9705-9D42-4FB4-9574-9477BF23FB5E}"/>
    <cellStyle name="Normal 4 8" xfId="509" xr:uid="{00000000-0005-0000-0000-0000FD010000}"/>
    <cellStyle name="Normal 4 8 2" xfId="1286" xr:uid="{54BFC397-DDAB-49A5-BA3C-D624B85E589A}"/>
    <cellStyle name="Normal 4 8 2 2" xfId="1287" xr:uid="{73842638-05E6-4336-A396-C121EDFBC485}"/>
    <cellStyle name="Normal 4 8 2 2 2" xfId="3429" xr:uid="{F21645BD-4F7C-4916-9D6B-D1DAA1E3E0EE}"/>
    <cellStyle name="Normal 4 8 2 2 3" xfId="4501" xr:uid="{EF85D341-F1D9-4B20-B5AB-0EEE0EE1F9CC}"/>
    <cellStyle name="Normal 4 8 2 3" xfId="3430" xr:uid="{C2382683-12BF-4C5A-9A56-D8E1AA190115}"/>
    <cellStyle name="Normal 4 8 2 3 2" xfId="4700" xr:uid="{2762C66D-ABE3-4463-841C-FD8D014AB6E9}"/>
    <cellStyle name="Normal 4 8 2 4" xfId="3428" xr:uid="{900CA0D5-9AA1-4735-913E-12DD78EDC02E}"/>
    <cellStyle name="Normal 4 8 2 5" xfId="2647" xr:uid="{037DABB2-DB43-4745-9006-02FA4A0DF75A}"/>
    <cellStyle name="Normal 4 8 2 6" xfId="2415" xr:uid="{8CB60678-D0AC-42D5-9B3F-16576621F3A9}"/>
    <cellStyle name="Normal 4 8 2 7" xfId="4089" xr:uid="{293539EB-4C9C-4DBF-8049-B2E2B0CED81F}"/>
    <cellStyle name="Normal 4 8 3" xfId="1288" xr:uid="{E5387EF7-DCAB-43A3-B30F-4AF8E7FCCAC8}"/>
    <cellStyle name="Normal 4 8 3 2" xfId="3431" xr:uid="{1EC75FA3-9FEB-4BF2-A993-609BEB538784}"/>
    <cellStyle name="Normal 4 8 3 3" xfId="2840" xr:uid="{E042D096-EB01-413F-9C50-E14FB5612833}"/>
    <cellStyle name="Normal 4 8 3 4" xfId="4350" xr:uid="{C586158A-2884-4B75-BEFD-A0EFB6CD3DBB}"/>
    <cellStyle name="Normal 4 8 4" xfId="1289" xr:uid="{9B2AE2C5-ACB7-417C-B5DF-7041CFAB7689}"/>
    <cellStyle name="Normal 4 8 4 2" xfId="4701" xr:uid="{6946F472-99F6-4099-A52A-3CB288BFC771}"/>
    <cellStyle name="Normal 4 8 5" xfId="2984" xr:uid="{BD8240F3-E101-481F-AB42-A09E54ABC393}"/>
    <cellStyle name="Normal 4 8 6" xfId="2484" xr:uid="{292997E2-59FD-4D88-9D43-4EC387407600}"/>
    <cellStyle name="Normal 4 8 7" xfId="2238" xr:uid="{9FDD2843-F4BC-4CD4-9393-9E6DF8AFF112}"/>
    <cellStyle name="Normal 4 8 8" xfId="4145" xr:uid="{82B4DCCE-9314-40E6-928D-9D5527F89F0C}"/>
    <cellStyle name="Normal 4 9" xfId="510" xr:uid="{00000000-0005-0000-0000-0000FE010000}"/>
    <cellStyle name="Normal 4 9 2" xfId="1290" xr:uid="{E5BCECE3-5A28-4E4D-A7F1-0081242CD159}"/>
    <cellStyle name="Normal 4 9 2 2" xfId="1291" xr:uid="{B0B50298-A9C4-415C-BB14-240BB339AFBF}"/>
    <cellStyle name="Normal 4 9 2 2 2" xfId="3433" xr:uid="{8CC7F4D3-E2A2-4794-AC41-A5DE18AFC571}"/>
    <cellStyle name="Normal 4 9 2 2 3" xfId="4502" xr:uid="{61C89203-A6B7-4823-8278-AAD306D26A78}"/>
    <cellStyle name="Normal 4 9 2 3" xfId="3434" xr:uid="{30F7D9FC-1B48-4F5D-998D-F4F66A2F1DEA}"/>
    <cellStyle name="Normal 4 9 2 3 2" xfId="4702" xr:uid="{4DD0FF9D-0928-4252-8725-A5D32EB0851D}"/>
    <cellStyle name="Normal 4 9 2 4" xfId="3432" xr:uid="{D2DDB98F-946C-4DF3-89CF-21C16748D0EC}"/>
    <cellStyle name="Normal 4 9 2 5" xfId="2695" xr:uid="{6993CD0B-195F-4A80-AF9C-E2EF8CDE71DA}"/>
    <cellStyle name="Normal 4 9 2 6" xfId="2416" xr:uid="{E8C7BC8A-73B2-4718-91E7-4C4839A40ABC}"/>
    <cellStyle name="Normal 4 9 2 7" xfId="4102" xr:uid="{065D63BA-74AC-48CA-A8FC-7B57FAC745D1}"/>
    <cellStyle name="Normal 4 9 3" xfId="1292" xr:uid="{63E15FBA-14F3-4321-A87E-A2C5F867004F}"/>
    <cellStyle name="Normal 4 9 3 2" xfId="3435" xr:uid="{325C0B2C-5C0B-49A3-895A-602C85A99AB3}"/>
    <cellStyle name="Normal 4 9 3 3" xfId="2841" xr:uid="{7FF70AF2-D31D-4EB9-B691-401443D07FAF}"/>
    <cellStyle name="Normal 4 9 3 4" xfId="4351" xr:uid="{F0726332-B4AC-4185-94C3-CACFAEFDCD8F}"/>
    <cellStyle name="Normal 4 9 4" xfId="1293" xr:uid="{319E4977-F8DD-4C54-B2C9-888F052B2063}"/>
    <cellStyle name="Normal 4 9 4 2" xfId="4703" xr:uid="{4698DA6C-D730-4CDA-85DD-83426D084C4C}"/>
    <cellStyle name="Normal 4 9 5" xfId="2985" xr:uid="{4BADD523-8CA7-431D-A353-BABA3ED208CC}"/>
    <cellStyle name="Normal 4 9 6" xfId="2544" xr:uid="{41863410-E258-4AE7-BA56-41680E9E2145}"/>
    <cellStyle name="Normal 4 9 7" xfId="2300" xr:uid="{AAA93A5F-C06E-4F91-94B3-E4230138F5BA}"/>
    <cellStyle name="Normal 4 9 8" xfId="4146" xr:uid="{FF11AF55-A064-4147-8F96-83E544015393}"/>
    <cellStyle name="Normal 5" xfId="511" xr:uid="{00000000-0005-0000-0000-0000FF010000}"/>
    <cellStyle name="Normal 5 2" xfId="512" xr:uid="{00000000-0005-0000-0000-000000020000}"/>
    <cellStyle name="Normal 5 2 2" xfId="513" xr:uid="{00000000-0005-0000-0000-000001020000}"/>
    <cellStyle name="Normal 5 2 2 2" xfId="514" xr:uid="{00000000-0005-0000-0000-000002020000}"/>
    <cellStyle name="Normal 5 2 2 3" xfId="515" xr:uid="{00000000-0005-0000-0000-000003020000}"/>
    <cellStyle name="Normal 5 2 2 3 2" xfId="516" xr:uid="{00000000-0005-0000-0000-000004020000}"/>
    <cellStyle name="Normal 5 2 2 3 3" xfId="517" xr:uid="{00000000-0005-0000-0000-000005020000}"/>
    <cellStyle name="Normal 5 2 2 3 3 2" xfId="518" xr:uid="{00000000-0005-0000-0000-000006020000}"/>
    <cellStyle name="Normal 5 2 2 3 3 2 2" xfId="519" xr:uid="{00000000-0005-0000-0000-000007020000}"/>
    <cellStyle name="Normal 5 2 2 3 3 2 3" xfId="520" xr:uid="{00000000-0005-0000-0000-000008020000}"/>
    <cellStyle name="Normal 5 2 2 3 3 2 3 2" xfId="521" xr:uid="{00000000-0005-0000-0000-000009020000}"/>
    <cellStyle name="Normal 5 2 2 3 3 2 3 2 2" xfId="1294" xr:uid="{DC538868-FA85-426F-BF58-CB76EB02B682}"/>
    <cellStyle name="Normal 5 2 2 3 3 2 3 2 3" xfId="1295" xr:uid="{DB5252DA-9FE1-47B1-80BA-A1484BF02B7E}"/>
    <cellStyle name="Normal 5 2 2 3 3 2 3 2 3 2" xfId="2038" xr:uid="{BD5A7D9F-D0B0-4B6A-976D-3103D66DEC1B}"/>
    <cellStyle name="Normal 5 2 2 3 3 2 3 2 3 3" xfId="3756" xr:uid="{41E24ED5-DA02-46DA-B65F-659B41E392D4}"/>
    <cellStyle name="Normal 5 2 2 3 3 2 3 2 3 3 2" xfId="3811" xr:uid="{6AF7F6CE-43AB-4F0E-927B-3D0ED54D9D05}"/>
    <cellStyle name="Normal 5 2 2 3 3 2 3 3" xfId="1296" xr:uid="{34518ADF-B1C4-40C0-8D9A-69690AB7C2F0}"/>
    <cellStyle name="Normal 5 2 2 3 3 2 3 4" xfId="2987" xr:uid="{46E7F837-7D46-4CC3-9D1A-24D839F652C2}"/>
    <cellStyle name="Normal 5 2 2 3 3 2 3 5" xfId="2140" xr:uid="{60AB24D3-42A7-46D8-9707-65DDAEA79615}"/>
    <cellStyle name="Normal 5 2 2 3 3 2 3 5 2" xfId="4793" xr:uid="{7639A3D1-9837-4E63-8178-1A7846354DCF}"/>
    <cellStyle name="Normal 5 2 2 3 3 2 3 6" xfId="4148" xr:uid="{ABCEAA19-F6A9-46A4-B357-2EEDB48D71D3}"/>
    <cellStyle name="Normal 5 2 2 3 3 2 3 6 2" xfId="3815" xr:uid="{741C2A8C-BE67-4303-8168-82B72422732F}"/>
    <cellStyle name="Normal 5 2 2 3 3 2 3 7" xfId="4874" xr:uid="{915941FF-747B-465F-BC84-8DAF216995FF}"/>
    <cellStyle name="Normal 5 2 2 3 3 2 4" xfId="522" xr:uid="{00000000-0005-0000-0000-00000A020000}"/>
    <cellStyle name="Normal 5 2 2 3 3 2 4 2" xfId="2986" xr:uid="{C415D8F3-7E22-4FBA-9712-A95D07AF608D}"/>
    <cellStyle name="Normal 5 2 2 3 3 2 4 3" xfId="1297" xr:uid="{42B478BF-A311-49FE-BE71-1B5D6B86DB5A}"/>
    <cellStyle name="Normal 5 2 2 3 3 2 4 4" xfId="4875" xr:uid="{2BFDF8BC-6F0E-4F90-A30E-41EC94269BD7}"/>
    <cellStyle name="Normal 5 2 2 3 3 2 5" xfId="2139" xr:uid="{10EC2764-9850-4D86-B329-6716438A19C5}"/>
    <cellStyle name="Normal 5 2 2 3 3 2 5 2" xfId="4812" xr:uid="{C88EE64E-95B7-40C9-B326-92BDC76FB605}"/>
    <cellStyle name="Normal 5 2 2 3 3 2 6" xfId="4147" xr:uid="{F318E320-36AD-46F4-8D26-5A8C4402CD50}"/>
    <cellStyle name="Normal 5 2 2 3 3 2 6 2" xfId="4852" xr:uid="{262C3E98-E165-496B-868D-541B09EABAD0}"/>
    <cellStyle name="Normal 5 2 2 3 3 3" xfId="523" xr:uid="{00000000-0005-0000-0000-00000B020000}"/>
    <cellStyle name="Normal 5 2 2 3 3 4" xfId="524" xr:uid="{00000000-0005-0000-0000-00000C020000}"/>
    <cellStyle name="Normal 5 2 2 3 3 4 2" xfId="525" xr:uid="{00000000-0005-0000-0000-00000D020000}"/>
    <cellStyle name="Normal 5 2 2 3 3 4 2 2" xfId="526" xr:uid="{00000000-0005-0000-0000-00000E020000}"/>
    <cellStyle name="Normal 5 2 2 3 3 4 2 2 2" xfId="1298" xr:uid="{A030DFB3-01A5-42FC-BE71-991C7AF94E34}"/>
    <cellStyle name="Normal 5 2 2 3 3 4 2 2 2 2" xfId="2039" xr:uid="{B1FDBB3F-62F9-4421-9C6D-912D419B3FED}"/>
    <cellStyle name="Normal 5 2 2 3 3 4 2 2 2 3" xfId="3757" xr:uid="{1AAE13A8-5304-49C2-A374-BF6CF2839BFF}"/>
    <cellStyle name="Normal 5 2 2 3 3 4 2 2 2 3 2" xfId="4853" xr:uid="{C9C83C2F-B9FF-4C08-84BB-C7F2A7B0AFA5}"/>
    <cellStyle name="Normal 5 2 2 3 3 4 2 2 3" xfId="2040" xr:uid="{9155064A-E5E0-449D-97A4-40F5EACD649C}"/>
    <cellStyle name="Normal 5 2 2 3 3 4 2 3" xfId="527" xr:uid="{00000000-0005-0000-0000-00000F020000}"/>
    <cellStyle name="Normal 5 2 2 3 3 4 2 3 2" xfId="1300" xr:uid="{31324CE1-7107-4566-9E48-7E771130C707}"/>
    <cellStyle name="Normal 5 2 2 3 3 4 2 3 3" xfId="1301" xr:uid="{81871DC5-7824-4840-9570-C6FDA0AC3DB5}"/>
    <cellStyle name="Normal 5 2 2 3 3 4 2 3 4" xfId="2142" xr:uid="{6A81D741-AD97-4404-8B8F-FA1EE4B07C83}"/>
    <cellStyle name="Normal 5 2 2 3 3 4 2 3 4 2" xfId="3828" xr:uid="{B2011C52-A25A-487A-8191-2A75C3096198}"/>
    <cellStyle name="Normal 5 2 2 3 3 4 2 3 5" xfId="1299" xr:uid="{86BC1A43-55F0-439A-B274-B28A38099BCE}"/>
    <cellStyle name="Normal 5 2 2 3 3 4 2 3 6" xfId="4877" xr:uid="{D11F5FB9-5050-45E9-B88D-F5A0DECA6740}"/>
    <cellStyle name="Normal 5 2 2 3 3 4 3" xfId="1302" xr:uid="{B78B5BB2-B024-4C18-9EE8-B75915D74C0A}"/>
    <cellStyle name="Normal 5 2 2 3 3 4 4" xfId="2988" xr:uid="{51F42A51-8B7E-411A-8417-7ED56AAFDD13}"/>
    <cellStyle name="Normal 5 2 2 3 3 4 5" xfId="2141" xr:uid="{155554CF-1C4A-43CD-A2FA-5A627B796974}"/>
    <cellStyle name="Normal 5 2 2 3 3 4 5 2" xfId="3938" xr:uid="{753B0470-45A5-4DD9-9EAD-8AF4EA51CBFA}"/>
    <cellStyle name="Normal 5 2 2 3 3 4 6" xfId="4149" xr:uid="{25970AEC-55E3-41D3-B6DD-7474A8FC1F47}"/>
    <cellStyle name="Normal 5 2 2 3 3 4 6 2" xfId="3814" xr:uid="{F60854D7-5BF7-46F4-A179-913CDA06C247}"/>
    <cellStyle name="Normal 5 2 2 3 3 4 7" xfId="4876" xr:uid="{F804EF27-7CC6-4349-B00A-2BC51BDE65BD}"/>
    <cellStyle name="Normal 5 2 2 3 3 5" xfId="1303" xr:uid="{1A0C2C9C-46A8-49D9-B4EC-A3A83814A311}"/>
    <cellStyle name="Normal 5 2 2 3 3 5 2" xfId="1304" xr:uid="{529C4171-A815-4B6C-A6BB-B3CA8C256322}"/>
    <cellStyle name="Normal 5 2 2 3 3 5 3" xfId="3758" xr:uid="{3F6620C8-7DA8-4610-A85B-3010317356F2}"/>
    <cellStyle name="Normal 5 2 2 3 3 5 3 2" xfId="3914" xr:uid="{4A05C21C-B354-4B19-B913-5DE3D9A3B270}"/>
    <cellStyle name="Normal 5 2 2 3 4" xfId="528" xr:uid="{00000000-0005-0000-0000-000010020000}"/>
    <cellStyle name="Normal 5 2 2 3 4 2" xfId="529" xr:uid="{00000000-0005-0000-0000-000011020000}"/>
    <cellStyle name="Normal 5 2 2 3 4 3" xfId="530" xr:uid="{00000000-0005-0000-0000-000012020000}"/>
    <cellStyle name="Normal 5 2 2 3 4 3 2" xfId="531" xr:uid="{00000000-0005-0000-0000-000013020000}"/>
    <cellStyle name="Normal 5 2 2 3 4 3 2 2" xfId="1305" xr:uid="{DC107B6E-B082-483C-B398-87E09CDF7DE4}"/>
    <cellStyle name="Normal 5 2 2 3 4 3 2 3" xfId="1306" xr:uid="{D39886D3-AC9C-42AF-85F9-4CB275290239}"/>
    <cellStyle name="Normal 5 2 2 3 4 3 2 3 2" xfId="2041" xr:uid="{F17C4550-C6D6-4146-9D89-35DCB63D6686}"/>
    <cellStyle name="Normal 5 2 2 3 4 3 2 3 3" xfId="3759" xr:uid="{0440CF25-E209-44DF-852C-23F0DC1DFEC6}"/>
    <cellStyle name="Normal 5 2 2 3 4 3 2 3 3 2" xfId="3898" xr:uid="{7348D0BC-6C6A-4BA8-8916-4DCFDA111A66}"/>
    <cellStyle name="Normal 5 2 2 3 4 3 3" xfId="1307" xr:uid="{02D7CF05-7F25-4185-9283-DD9D07E890B5}"/>
    <cellStyle name="Normal 5 2 2 3 4 3 4" xfId="2989" xr:uid="{9CC525E5-EDEA-4592-A0FB-E13149B8E5B9}"/>
    <cellStyle name="Normal 5 2 2 3 4 3 5" xfId="2144" xr:uid="{4A7E0B80-9A1B-4884-904D-AF34B7D684ED}"/>
    <cellStyle name="Normal 5 2 2 3 4 3 5 2" xfId="4200" xr:uid="{61BC6539-CCD7-4030-A3B7-3533CCA022F0}"/>
    <cellStyle name="Normal 5 2 2 3 4 3 6" xfId="4151" xr:uid="{EE985EFA-6BC6-48F9-8FE4-5782B4BB3AC5}"/>
    <cellStyle name="Normal 5 2 2 3 4 3 6 2" xfId="4842" xr:uid="{4187D0A1-658D-4705-95F5-62438DC8F4BB}"/>
    <cellStyle name="Normal 5 2 2 3 4 3 7" xfId="4878" xr:uid="{5B51DA66-A7B5-4AEC-8755-EDD04D16BEAC}"/>
    <cellStyle name="Normal 5 2 2 3 4 4" xfId="532" xr:uid="{00000000-0005-0000-0000-000014020000}"/>
    <cellStyle name="Normal 5 2 2 3 4 4 2" xfId="2042" xr:uid="{7404CD1F-32BA-40EB-A43C-C12D46CC2A64}"/>
    <cellStyle name="Normal 5 2 2 3 4 4 3" xfId="3760" xr:uid="{26F76910-52EC-41AF-8581-E41D74017B82}"/>
    <cellStyle name="Normal 5 2 2 3 4 4 3 2" xfId="3826" xr:uid="{FA7B7051-7CB3-4037-8F05-17B33A0D785F}"/>
    <cellStyle name="Normal 5 2 2 3 4 4 4" xfId="1308" xr:uid="{6F3B24D8-EB2C-49D7-A7D1-0E05BF5D9385}"/>
    <cellStyle name="Normal 5 2 2 3 4 4 5" xfId="4879" xr:uid="{FD248E46-0219-4F8E-8919-87F6685BCE32}"/>
    <cellStyle name="Normal 5 2 2 3 4 5" xfId="2143" xr:uid="{5768D40A-4CBB-415F-86CA-78E4859EAC23}"/>
    <cellStyle name="Normal 5 2 2 3 4 5 2" xfId="4806" xr:uid="{459BA918-516E-4FC4-B90E-02F100B16136}"/>
    <cellStyle name="Normal 5 2 2 3 4 6" xfId="4150" xr:uid="{DE4054A9-F2DE-4701-8AD7-725A3C971FAF}"/>
    <cellStyle name="Normal 5 2 2 3 4 6 2" xfId="3841" xr:uid="{7696E0D7-521C-4FE0-ACFE-EEEA7194A4A3}"/>
    <cellStyle name="Normal 5 2 2 3 5" xfId="533" xr:uid="{00000000-0005-0000-0000-000015020000}"/>
    <cellStyle name="Normal 5 2 2 3 5 2" xfId="3864" xr:uid="{7D8E95ED-27C7-4570-A93A-E72FBF4F8435}"/>
    <cellStyle name="Normal 5 2 2 3 5 3" xfId="4880" xr:uid="{0172B0FB-4AAA-4683-90DD-B9B444A3DE97}"/>
    <cellStyle name="Normal 5 2 2 4" xfId="534" xr:uid="{00000000-0005-0000-0000-000016020000}"/>
    <cellStyle name="Normal 5 2 2 4 2" xfId="535" xr:uid="{00000000-0005-0000-0000-000017020000}"/>
    <cellStyle name="Normal 5 2 2 4 3" xfId="536" xr:uid="{00000000-0005-0000-0000-000018020000}"/>
    <cellStyle name="Normal 5 2 2 4 3 2" xfId="537" xr:uid="{00000000-0005-0000-0000-000019020000}"/>
    <cellStyle name="Normal 5 2 2 4 3 2 2" xfId="1309" xr:uid="{D4BA4C00-2903-4E04-8147-A079CC7EE7AB}"/>
    <cellStyle name="Normal 5 2 2 4 3 2 3" xfId="1310" xr:uid="{F08D91F3-EBE5-4A1A-B53A-1922431C9708}"/>
    <cellStyle name="Normal 5 2 2 4 3 2 3 2" xfId="2043" xr:uid="{2C0974AF-30B5-450B-AA61-B3F00850CE21}"/>
    <cellStyle name="Normal 5 2 2 4 3 2 3 3" xfId="3761" xr:uid="{731E8354-ED21-4D2B-9CC0-C72D1A9E2B8B}"/>
    <cellStyle name="Normal 5 2 2 4 3 2 3 3 2" xfId="3856" xr:uid="{4D8643CF-601A-47A3-BC33-D68D3ECD88D9}"/>
    <cellStyle name="Normal 5 2 2 4 3 3" xfId="1311" xr:uid="{628C63FE-DAD3-4EDD-B175-28D3BAECDED3}"/>
    <cellStyle name="Normal 5 2 2 4 3 4" xfId="2990" xr:uid="{B8B7EDD4-4699-4D28-A3D0-076059C4BB0B}"/>
    <cellStyle name="Normal 5 2 2 4 3 5" xfId="2146" xr:uid="{621BD78B-4AE1-41F6-9CC1-732D1DB6F0AF}"/>
    <cellStyle name="Normal 5 2 2 4 3 5 2" xfId="4777" xr:uid="{5FF44A31-AE5F-4FE0-BA07-525F1AC579A3}"/>
    <cellStyle name="Normal 5 2 2 4 3 6" xfId="4153" xr:uid="{74C40E1E-1326-4F13-9A2C-F1D8244ADA35}"/>
    <cellStyle name="Normal 5 2 2 4 3 6 2" xfId="3833" xr:uid="{87517701-A9FC-40DD-B69C-97EFC492E431}"/>
    <cellStyle name="Normal 5 2 2 4 3 7" xfId="4881" xr:uid="{02D1AD78-5D7C-4456-A579-4FF9E1160C26}"/>
    <cellStyle name="Normal 5 2 2 4 4" xfId="538" xr:uid="{00000000-0005-0000-0000-00001A020000}"/>
    <cellStyle name="Normal 5 2 2 4 4 2" xfId="1313" xr:uid="{A9B4DEC1-4A9D-4E91-9075-FB41C877F808}"/>
    <cellStyle name="Normal 5 2 2 4 4 3" xfId="3762" xr:uid="{50A5BA9E-E495-438A-AA80-6FFE83943EF6}"/>
    <cellStyle name="Normal 5 2 2 4 4 3 2" xfId="3861" xr:uid="{5C5CCAEE-44DB-4304-AB07-8E409CD1920C}"/>
    <cellStyle name="Normal 5 2 2 4 4 4" xfId="1312" xr:uid="{7A85EC47-1E84-4894-9DC7-6E9D17C6E151}"/>
    <cellStyle name="Normal 5 2 2 4 4 5" xfId="4882" xr:uid="{657869C5-2E51-4AE4-AB23-E063487E3F53}"/>
    <cellStyle name="Normal 5 2 2 4 5" xfId="2145" xr:uid="{5C78BDFC-D40C-40A2-96BC-4CD9BEEA1D61}"/>
    <cellStyle name="Normal 5 2 2 4 5 2" xfId="4826" xr:uid="{5235910B-E3FA-40F1-BF85-D77368E008E8}"/>
    <cellStyle name="Normal 5 2 2 4 6" xfId="4152" xr:uid="{3E5209BF-C822-49EC-82ED-F751E921FBF9}"/>
    <cellStyle name="Normal 5 2 2 4 6 2" xfId="3897" xr:uid="{008F369D-6719-4B63-B2BA-06C533378A22}"/>
    <cellStyle name="Normal 5 2 2 5" xfId="539" xr:uid="{00000000-0005-0000-0000-00001B020000}"/>
    <cellStyle name="Normal 5 2 2 5 2" xfId="4883" xr:uid="{1A735D1D-A917-4E18-B635-25827BA902A0}"/>
    <cellStyle name="Normal 5 2 3" xfId="540" xr:uid="{00000000-0005-0000-0000-00001C020000}"/>
    <cellStyle name="Normal 5 2 3 2" xfId="541" xr:uid="{00000000-0005-0000-0000-00001D020000}"/>
    <cellStyle name="Normal 5 2 3 3" xfId="1314" xr:uid="{DC8AA856-C514-412D-8C8A-6E7BB24CF6AB}"/>
    <cellStyle name="Normal 5 2 3 4" xfId="1315" xr:uid="{42570D28-07A0-482E-8AEE-084BFE6907F4}"/>
    <cellStyle name="Normal 5 2 4" xfId="542" xr:uid="{00000000-0005-0000-0000-00001E020000}"/>
    <cellStyle name="Normal 5 2 4 2" xfId="543" xr:uid="{00000000-0005-0000-0000-00001F020000}"/>
    <cellStyle name="Normal 5 2 4 3" xfId="544" xr:uid="{00000000-0005-0000-0000-000020020000}"/>
    <cellStyle name="Normal 5 2 4 3 2" xfId="545" xr:uid="{00000000-0005-0000-0000-000021020000}"/>
    <cellStyle name="Normal 5 2 4 3 2 2" xfId="546" xr:uid="{00000000-0005-0000-0000-000022020000}"/>
    <cellStyle name="Normal 5 2 4 3 2 3" xfId="547" xr:uid="{00000000-0005-0000-0000-000023020000}"/>
    <cellStyle name="Normal 5 2 4 3 2 3 2" xfId="548" xr:uid="{00000000-0005-0000-0000-000024020000}"/>
    <cellStyle name="Normal 5 2 4 3 2 3 2 2" xfId="1316" xr:uid="{1954347D-21AF-4336-86A0-B8F261B65CCD}"/>
    <cellStyle name="Normal 5 2 4 3 2 3 2 3" xfId="1317" xr:uid="{63A96FBB-3B47-4098-8B2F-E621BCDFA84D}"/>
    <cellStyle name="Normal 5 2 4 3 2 3 2 3 2" xfId="2044" xr:uid="{56FE745E-485F-4B74-BAE2-C7B259C27B61}"/>
    <cellStyle name="Normal 5 2 4 3 2 3 2 3 3" xfId="3763" xr:uid="{481B0B74-9048-430F-9940-691E408FAF69}"/>
    <cellStyle name="Normal 5 2 4 3 2 3 2 3 3 2" xfId="3873" xr:uid="{F99AB7C3-0671-430C-84D2-8DF7494F980E}"/>
    <cellStyle name="Normal 5 2 4 3 2 3 3" xfId="1318" xr:uid="{C587D99F-4506-4A3B-9885-DFB007D16AA2}"/>
    <cellStyle name="Normal 5 2 4 3 2 3 4" xfId="2992" xr:uid="{E5C6DFE6-B549-4075-9BCA-FF35AA4572AD}"/>
    <cellStyle name="Normal 5 2 4 3 2 3 5" xfId="2148" xr:uid="{A7AE7AFC-1EFC-4BB4-93EB-82CE2994DF6D}"/>
    <cellStyle name="Normal 5 2 4 3 2 3 5 2" xfId="4776" xr:uid="{090A1795-3243-41F6-802D-EA227ED34454}"/>
    <cellStyle name="Normal 5 2 4 3 2 3 6" xfId="4155" xr:uid="{3C69FC41-2366-4DFC-AC06-EA7DC7F03B0C}"/>
    <cellStyle name="Normal 5 2 4 3 2 3 6 2" xfId="3813" xr:uid="{FF820E81-E9D5-443A-8EEA-8086FD69007B}"/>
    <cellStyle name="Normal 5 2 4 3 2 3 7" xfId="4884" xr:uid="{764BFC98-13B5-4565-A908-2FCEC9C312D7}"/>
    <cellStyle name="Normal 5 2 4 3 2 4" xfId="549" xr:uid="{00000000-0005-0000-0000-000025020000}"/>
    <cellStyle name="Normal 5 2 4 3 2 4 2" xfId="2991" xr:uid="{89F2C413-6D4E-4E50-B77E-A400F1A04031}"/>
    <cellStyle name="Normal 5 2 4 3 2 4 3" xfId="1319" xr:uid="{64B3F551-3303-4443-A2B1-267EA535E240}"/>
    <cellStyle name="Normal 5 2 4 3 2 4 4" xfId="4885" xr:uid="{579C74C5-82CA-420E-A1B2-1190C7FE3DBE}"/>
    <cellStyle name="Normal 5 2 4 3 2 5" xfId="2147" xr:uid="{4847368C-B7F1-4FED-AC82-7AF8F1ED29EB}"/>
    <cellStyle name="Normal 5 2 4 3 2 5 2" xfId="4781" xr:uid="{8C600DC9-E1C2-4671-827A-88CE6BA97DFB}"/>
    <cellStyle name="Normal 5 2 4 3 2 6" xfId="4154" xr:uid="{62D24010-DA8D-44EC-AFFB-EC06B8E3BCEC}"/>
    <cellStyle name="Normal 5 2 4 3 2 6 2" xfId="4846" xr:uid="{4B76220D-5E6D-4452-BE32-AC192CF3854D}"/>
    <cellStyle name="Normal 5 2 4 3 3" xfId="550" xr:uid="{00000000-0005-0000-0000-000026020000}"/>
    <cellStyle name="Normal 5 2 4 3 4" xfId="551" xr:uid="{00000000-0005-0000-0000-000027020000}"/>
    <cellStyle name="Normal 5 2 4 3 4 2" xfId="552" xr:uid="{00000000-0005-0000-0000-000028020000}"/>
    <cellStyle name="Normal 5 2 4 3 4 2 2" xfId="553" xr:uid="{00000000-0005-0000-0000-000029020000}"/>
    <cellStyle name="Normal 5 2 4 3 4 2 2 2" xfId="1320" xr:uid="{7A32D84B-0BA5-4278-AEA1-5C36F182C985}"/>
    <cellStyle name="Normal 5 2 4 3 4 2 2 2 2" xfId="2045" xr:uid="{FA3433EF-FAA4-4554-920C-4909506423A3}"/>
    <cellStyle name="Normal 5 2 4 3 4 2 2 2 3" xfId="3764" xr:uid="{34C4A919-79F4-400C-8D56-CD08C3EE0BF4}"/>
    <cellStyle name="Normal 5 2 4 3 4 2 2 2 3 2" xfId="3819" xr:uid="{BD64748F-E5D3-4913-8AC4-44FDF7C8F7DC}"/>
    <cellStyle name="Normal 5 2 4 3 4 2 2 3" xfId="2046" xr:uid="{07E9876E-8072-4C0E-BC71-F7C13BD9408C}"/>
    <cellStyle name="Normal 5 2 4 3 4 2 3" xfId="554" xr:uid="{00000000-0005-0000-0000-00002A020000}"/>
    <cellStyle name="Normal 5 2 4 3 4 2 3 2" xfId="1322" xr:uid="{E1B3C4C3-A320-4F1E-BA62-FEF4A3EDEE05}"/>
    <cellStyle name="Normal 5 2 4 3 4 2 3 3" xfId="1323" xr:uid="{3890D164-1216-460D-A2A7-F1FA171BFFD2}"/>
    <cellStyle name="Normal 5 2 4 3 4 2 3 4" xfId="2150" xr:uid="{D0359792-8355-4DB8-B472-83AD2EC42BD4}"/>
    <cellStyle name="Normal 5 2 4 3 4 2 3 4 2" xfId="3891" xr:uid="{B7117953-24B7-4440-B18B-5F453C0D3CD4}"/>
    <cellStyle name="Normal 5 2 4 3 4 2 3 5" xfId="1321" xr:uid="{3F46DA07-FEE1-45EB-A36B-37160261CF68}"/>
    <cellStyle name="Normal 5 2 4 3 4 2 3 6" xfId="4887" xr:uid="{B4C1B370-0016-4064-8F94-C75B0D25CA3D}"/>
    <cellStyle name="Normal 5 2 4 3 4 3" xfId="1324" xr:uid="{1719E1D9-9D9B-4A1D-9FF8-D88FF8592EE7}"/>
    <cellStyle name="Normal 5 2 4 3 4 4" xfId="2993" xr:uid="{42B85C47-0220-49F5-8A01-CB6DC8EBD0C9}"/>
    <cellStyle name="Normal 5 2 4 3 4 5" xfId="2149" xr:uid="{0FD44281-DAB6-4010-BEF6-CB41978ED7E3}"/>
    <cellStyle name="Normal 5 2 4 3 4 5 2" xfId="4787" xr:uid="{01844632-A90E-4B9D-A679-2F0B1EE9B00B}"/>
    <cellStyle name="Normal 5 2 4 3 4 6" xfId="4156" xr:uid="{E8DE6728-6DC9-4C64-AB16-6D27B4E6C3D1}"/>
    <cellStyle name="Normal 5 2 4 3 4 6 2" xfId="4859" xr:uid="{5E94A9FC-6AA9-4DF5-9DB6-094505F89967}"/>
    <cellStyle name="Normal 5 2 4 3 4 7" xfId="4886" xr:uid="{C625814C-F462-4027-8842-1363E0F91778}"/>
    <cellStyle name="Normal 5 2 4 3 5" xfId="1325" xr:uid="{26CB63F3-B38B-464E-9493-45BA73CDC925}"/>
    <cellStyle name="Normal 5 2 4 3 5 2" xfId="1326" xr:uid="{EA6CF407-ECC1-4929-B276-7A75720D1724}"/>
    <cellStyle name="Normal 5 2 4 3 5 3" xfId="3765" xr:uid="{A02FF2F7-E25E-4A20-AB72-34A7CFC95B76}"/>
    <cellStyle name="Normal 5 2 4 3 5 3 2" xfId="3889" xr:uid="{F02F2425-6197-46B3-8522-4F5C0E44750A}"/>
    <cellStyle name="Normal 5 2 4 4" xfId="555" xr:uid="{00000000-0005-0000-0000-00002B020000}"/>
    <cellStyle name="Normal 5 2 4 4 2" xfId="556" xr:uid="{00000000-0005-0000-0000-00002C020000}"/>
    <cellStyle name="Normal 5 2 4 4 3" xfId="557" xr:uid="{00000000-0005-0000-0000-00002D020000}"/>
    <cellStyle name="Normal 5 2 4 4 3 2" xfId="558" xr:uid="{00000000-0005-0000-0000-00002E020000}"/>
    <cellStyle name="Normal 5 2 4 4 3 2 2" xfId="1327" xr:uid="{FC175C91-6457-4265-B679-F0361ACD007C}"/>
    <cellStyle name="Normal 5 2 4 4 3 2 3" xfId="1328" xr:uid="{4C9982F9-52F9-40B6-93AB-15422F15F108}"/>
    <cellStyle name="Normal 5 2 4 4 3 2 3 2" xfId="2047" xr:uid="{2AD20A20-4AB8-420C-9610-F7683C99265E}"/>
    <cellStyle name="Normal 5 2 4 4 3 2 3 3" xfId="3766" xr:uid="{734679E8-28D7-4839-8E04-0BF9FF25FA1F}"/>
    <cellStyle name="Normal 5 2 4 4 3 2 3 3 2" xfId="3839" xr:uid="{4FBF3902-01B0-49B6-9708-A18774F6AE9F}"/>
    <cellStyle name="Normal 5 2 4 4 3 3" xfId="1329" xr:uid="{E135A0B9-3687-404F-99A4-9F17AE8FAEAF}"/>
    <cellStyle name="Normal 5 2 4 4 3 4" xfId="2994" xr:uid="{B1A0CE03-AAB1-4B6C-B076-EC0D44332858}"/>
    <cellStyle name="Normal 5 2 4 4 3 5" xfId="2152" xr:uid="{4799E997-52A0-4601-848B-15000BAA2AA6}"/>
    <cellStyle name="Normal 5 2 4 4 3 5 2" xfId="3930" xr:uid="{56FE6CEB-8D7D-4C09-A4BB-5E2B9DE48859}"/>
    <cellStyle name="Normal 5 2 4 4 3 6" xfId="4158" xr:uid="{311F3DA8-36B1-46B2-AD96-0ECDA1A12A53}"/>
    <cellStyle name="Normal 5 2 4 4 3 6 2" xfId="3829" xr:uid="{7FE99AFD-88EC-4752-8E67-304AC8789292}"/>
    <cellStyle name="Normal 5 2 4 4 3 7" xfId="4888" xr:uid="{330E15A3-B21F-461C-B4D4-2E82E8565F21}"/>
    <cellStyle name="Normal 5 2 4 4 4" xfId="559" xr:uid="{00000000-0005-0000-0000-00002F020000}"/>
    <cellStyle name="Normal 5 2 4 4 4 2" xfId="1331" xr:uid="{E3F33C8B-C49A-4B8F-A454-83864B8DBBBA}"/>
    <cellStyle name="Normal 5 2 4 4 4 3" xfId="3767" xr:uid="{AFE19A29-9887-4E5D-BF4C-11F90B5A0833}"/>
    <cellStyle name="Normal 5 2 4 4 4 3 2" xfId="3824" xr:uid="{789D3ECE-92E2-45BB-9CA1-CB8FF7D3A78C}"/>
    <cellStyle name="Normal 5 2 4 4 4 4" xfId="1330" xr:uid="{B5842D14-3258-40BB-97A6-2DF9E97A203B}"/>
    <cellStyle name="Normal 5 2 4 4 4 5" xfId="4889" xr:uid="{7893B376-815B-4990-940B-4F264F22B0F4}"/>
    <cellStyle name="Normal 5 2 4 4 5" xfId="1332" xr:uid="{7359443A-A252-4EBC-915A-69E740D7BA27}"/>
    <cellStyle name="Normal 5 2 4 4 5 2" xfId="4832" xr:uid="{A5C7E291-3B7D-4AD5-A07D-2BB93ABBE8A8}"/>
    <cellStyle name="Normal 5 2 4 4 5 2 2" xfId="4863" xr:uid="{2FE5BFF4-FCA9-44C9-9453-D4996E308F81}"/>
    <cellStyle name="Normal 5 2 4 4 5 3" xfId="4807" xr:uid="{E7CE2A0E-BC8D-4F2A-9EB4-DCCC7E0317BD}"/>
    <cellStyle name="Normal 5 2 4 4 6" xfId="2151" xr:uid="{64F3CF5E-4B1C-4C30-BE02-C7CF97F0BA0F}"/>
    <cellStyle name="Normal 5 2 4 4 6 2" xfId="3816" xr:uid="{B5F39D6B-2B5A-4322-98C9-F536446354DF}"/>
    <cellStyle name="Normal 5 2 4 4 7" xfId="4157" xr:uid="{9CFC9AD2-2667-437C-9536-7B5F9735C6C9}"/>
    <cellStyle name="Normal 5 2 4 4 7 2" xfId="3906" xr:uid="{D32C8150-CCFF-4810-B7E9-51905E739ECC}"/>
    <cellStyle name="Normal 5 2 4 5" xfId="560" xr:uid="{00000000-0005-0000-0000-000030020000}"/>
    <cellStyle name="Normal 5 2 4 5 2" xfId="1334" xr:uid="{DCAC4C51-24A7-4F23-8D7F-805CA24263CD}"/>
    <cellStyle name="Normal 5 2 4 5 3" xfId="3768" xr:uid="{A6712FE1-48CE-45B7-9334-C1A9CE540EE8}"/>
    <cellStyle name="Normal 5 2 4 5 3 2" xfId="3913" xr:uid="{D45C0890-76C1-476E-AFFC-A891A6B42FA0}"/>
    <cellStyle name="Normal 5 2 4 5 4" xfId="1333" xr:uid="{D315163E-3F88-4CCD-A71D-E834E65D80FF}"/>
    <cellStyle name="Normal 5 2 4 5 5" xfId="4890" xr:uid="{9E01B594-726B-4F0F-B9E3-900D748358DD}"/>
    <cellStyle name="Normal 5 2 4 6" xfId="2110" xr:uid="{A0BB5544-7CAB-4C8D-A9A4-89B89915578F}"/>
    <cellStyle name="Normal 5 2 4 6 2" xfId="3880" xr:uid="{17A53B85-A139-4E24-9092-9BFB32C28D26}"/>
    <cellStyle name="Normal 5 2 5" xfId="561" xr:uid="{00000000-0005-0000-0000-000031020000}"/>
    <cellStyle name="Normal 5 2 6" xfId="562" xr:uid="{00000000-0005-0000-0000-000032020000}"/>
    <cellStyle name="Normal 5 2 6 2" xfId="563" xr:uid="{00000000-0005-0000-0000-000033020000}"/>
    <cellStyle name="Normal 5 2 6 3" xfId="564" xr:uid="{00000000-0005-0000-0000-000034020000}"/>
    <cellStyle name="Normal 5 2 6 3 2" xfId="565" xr:uid="{00000000-0005-0000-0000-000035020000}"/>
    <cellStyle name="Normal 5 2 6 3 2 2" xfId="1335" xr:uid="{93F32C91-F183-4F64-9868-15E76D9C9620}"/>
    <cellStyle name="Normal 5 2 6 3 2 3" xfId="1336" xr:uid="{55D16E69-F9E3-451F-8E0E-3CB45D26E891}"/>
    <cellStyle name="Normal 5 2 6 3 2 3 2" xfId="2048" xr:uid="{B0C81FAF-D1A3-4298-B697-2FFBA1B4D9C4}"/>
    <cellStyle name="Normal 5 2 6 3 2 3 3" xfId="3769" xr:uid="{9E838180-C997-45DC-B5AC-FF48F94BEAE3}"/>
    <cellStyle name="Normal 5 2 6 3 2 3 3 2" xfId="3831" xr:uid="{91FD77B7-9D37-4EEF-9098-EE7F77BE8EB7}"/>
    <cellStyle name="Normal 5 2 6 3 3" xfId="1337" xr:uid="{3A528C5F-7E72-4130-ACD9-40094A84CDDA}"/>
    <cellStyle name="Normal 5 2 6 3 4" xfId="2996" xr:uid="{788CA94C-8B55-4867-8266-0D32C53387A6}"/>
    <cellStyle name="Normal 5 2 6 3 5" xfId="2154" xr:uid="{D08D7829-56D2-4228-8FCC-5A0FAD6924BD}"/>
    <cellStyle name="Normal 5 2 6 3 5 2" xfId="4790" xr:uid="{338035E3-C841-44CB-A3F8-9091A8B008E7}"/>
    <cellStyle name="Normal 5 2 6 3 6" xfId="4160" xr:uid="{153CB6CA-116C-4BF4-A23E-A6C8B9F26A02}"/>
    <cellStyle name="Normal 5 2 6 3 6 2" xfId="3821" xr:uid="{D8FE52B2-0645-46CA-B251-4000B66725EA}"/>
    <cellStyle name="Normal 5 2 6 3 7" xfId="4891" xr:uid="{12C9420E-60E5-4791-AFAE-BB0FE9F23015}"/>
    <cellStyle name="Normal 5 2 6 4" xfId="566" xr:uid="{00000000-0005-0000-0000-000036020000}"/>
    <cellStyle name="Normal 5 2 6 4 2" xfId="2995" xr:uid="{0023DF9B-7264-4E9A-BFD2-8C0323641F89}"/>
    <cellStyle name="Normal 5 2 6 4 3" xfId="4892" xr:uid="{CB4318FA-3E56-4CB6-941E-D1A7BC5B2038}"/>
    <cellStyle name="Normal 5 2 6 5" xfId="2153" xr:uid="{2E585F5F-FB07-479B-9265-96B654747A6F}"/>
    <cellStyle name="Normal 5 2 6 5 2" xfId="4108" xr:uid="{25D444A1-DE10-4F6E-9EBD-6A9BE1AB66C7}"/>
    <cellStyle name="Normal 5 2 6 6" xfId="4159" xr:uid="{DE888F04-6E8A-4B34-9194-C9636F34C5BF}"/>
    <cellStyle name="Normal 5 2 6 6 2" xfId="3887" xr:uid="{2B27D98A-9CD5-4DA8-BE12-91B8DC89D684}"/>
    <cellStyle name="Normal 5 2 7" xfId="567" xr:uid="{00000000-0005-0000-0000-000037020000}"/>
    <cellStyle name="Normal 5 2 7 2" xfId="1339" xr:uid="{27723158-5149-4A02-BD70-AFF4A09F107B}"/>
    <cellStyle name="Normal 5 2 7 3" xfId="1340" xr:uid="{12CA1109-320E-47CC-9311-9A820C579642}"/>
    <cellStyle name="Normal 5 2 7 4" xfId="3770" xr:uid="{DCA29D00-A6DD-40A9-A5F0-CA43CD43C074}"/>
    <cellStyle name="Normal 5 2 7 4 2" xfId="3892" xr:uid="{FB500B78-6FA2-4D48-8D84-381954ADC43D}"/>
    <cellStyle name="Normal 5 2 7 5" xfId="1338" xr:uid="{05FE6C9E-AE4E-45BD-970B-85FC74BD23FE}"/>
    <cellStyle name="Normal 5 2 7 6" xfId="4893" xr:uid="{E86C3665-6026-4E9F-AE31-79212E9F8D78}"/>
    <cellStyle name="Normal 5 3" xfId="568" xr:uid="{00000000-0005-0000-0000-000038020000}"/>
    <cellStyle name="Normal 5 3 2" xfId="569" xr:uid="{00000000-0005-0000-0000-000039020000}"/>
    <cellStyle name="Normal 5 3 3" xfId="570" xr:uid="{00000000-0005-0000-0000-00003A020000}"/>
    <cellStyle name="Normal 5 3 3 2" xfId="571" xr:uid="{00000000-0005-0000-0000-00003B020000}"/>
    <cellStyle name="Normal 5 3 3 2 2" xfId="572" xr:uid="{00000000-0005-0000-0000-00003C020000}"/>
    <cellStyle name="Normal 5 3 3 2 3" xfId="573" xr:uid="{00000000-0005-0000-0000-00003D020000}"/>
    <cellStyle name="Normal 5 3 3 2 3 2" xfId="574" xr:uid="{00000000-0005-0000-0000-00003E020000}"/>
    <cellStyle name="Normal 5 3 3 2 3 2 2" xfId="1341" xr:uid="{BE39137D-E28F-4F88-95B2-65198902ED8D}"/>
    <cellStyle name="Normal 5 3 3 2 3 2 3" xfId="1342" xr:uid="{726C1D15-1D11-4F0C-BC7C-D9890142D75D}"/>
    <cellStyle name="Normal 5 3 3 2 3 2 3 2" xfId="2049" xr:uid="{1DC5C190-D6D6-45C9-BCCB-7AE91F8B21DA}"/>
    <cellStyle name="Normal 5 3 3 2 3 2 3 3" xfId="3771" xr:uid="{BBDE203D-2DF3-45BA-8234-70FA95245209}"/>
    <cellStyle name="Normal 5 3 3 2 3 2 3 3 2" xfId="4838" xr:uid="{8E5DA1A7-7CA1-4333-BA4F-03DF49AF10D3}"/>
    <cellStyle name="Normal 5 3 3 2 3 3" xfId="1343" xr:uid="{E5301F9D-616C-4F02-B876-03F0BE157736}"/>
    <cellStyle name="Normal 5 3 3 2 3 4" xfId="2997" xr:uid="{896142F8-CF1D-4B20-AC95-AB3354F69705}"/>
    <cellStyle name="Normal 5 3 3 2 3 5" xfId="2156" xr:uid="{6ED61C20-6A08-48ED-9E84-02AC0AB29118}"/>
    <cellStyle name="Normal 5 3 3 2 3 5 2" xfId="4814" xr:uid="{84A4E84C-3E0C-476C-A4F5-26FB502E07BD}"/>
    <cellStyle name="Normal 5 3 3 2 3 6" xfId="4162" xr:uid="{F6C280F5-9B0E-4801-96F9-C3992749756A}"/>
    <cellStyle name="Normal 5 3 3 2 3 6 2" xfId="3865" xr:uid="{1B05266D-3F23-402E-BC0E-B924BA74EBB7}"/>
    <cellStyle name="Normal 5 3 3 2 3 7" xfId="4894" xr:uid="{6BDDD079-EF2A-4773-A945-7CCD5E898A6A}"/>
    <cellStyle name="Normal 5 3 3 2 4" xfId="575" xr:uid="{00000000-0005-0000-0000-00003F020000}"/>
    <cellStyle name="Normal 5 3 3 2 4 2" xfId="1345" xr:uid="{396ABA79-0DE1-4580-B5EB-A6697C393E3F}"/>
    <cellStyle name="Normal 5 3 3 2 4 3" xfId="1346" xr:uid="{6B4971D9-6548-4552-82E0-ED4A3AD3E244}"/>
    <cellStyle name="Normal 5 3 3 2 4 4" xfId="3772" xr:uid="{6326C3D4-5B0E-4CE7-8C41-29B9B473E46D}"/>
    <cellStyle name="Normal 5 3 3 2 4 4 2" xfId="4862" xr:uid="{36EAC069-1891-4653-A05D-7A70F5D53918}"/>
    <cellStyle name="Normal 5 3 3 2 4 5" xfId="1344" xr:uid="{A3B61F21-C309-4BEF-B195-DBF7CC68CF80}"/>
    <cellStyle name="Normal 5 3 3 2 4 6" xfId="4895" xr:uid="{9A3DF708-CE08-464E-9DCF-484D9EBC1EFC}"/>
    <cellStyle name="Normal 5 3 3 2 5" xfId="2155" xr:uid="{1FA7E8DF-5E48-4E22-8AD0-F0ADA211AC6E}"/>
    <cellStyle name="Normal 5 3 3 2 5 2" xfId="4789" xr:uid="{8ED8F74A-8707-45E1-8586-CCD395D8E07B}"/>
    <cellStyle name="Normal 5 3 3 2 6" xfId="4161" xr:uid="{8BF876A6-88FE-4BD3-B22C-17A8E743DF96}"/>
    <cellStyle name="Normal 5 3 3 2 6 2" xfId="3872" xr:uid="{94D040CF-A7FB-4FAE-AD51-67F31BE4BA4E}"/>
    <cellStyle name="Normal 5 3 3 3" xfId="576" xr:uid="{00000000-0005-0000-0000-000040020000}"/>
    <cellStyle name="Normal 5 3 3 3 2" xfId="1347" xr:uid="{04179067-A5E3-47C8-96C8-18F7804D03D9}"/>
    <cellStyle name="Normal 5 3 3 3 3" xfId="3773" xr:uid="{6CC5ED2C-E190-4FA3-B031-264F42CCD87F}"/>
    <cellStyle name="Normal 5 3 3 3 3 2" xfId="3838" xr:uid="{05BD5667-C5F9-49E0-8D9A-31510361C1DF}"/>
    <cellStyle name="Normal 5 3 3 4" xfId="577" xr:uid="{00000000-0005-0000-0000-000041020000}"/>
    <cellStyle name="Normal 5 3 3 4 2" xfId="578" xr:uid="{00000000-0005-0000-0000-000042020000}"/>
    <cellStyle name="Normal 5 3 3 4 2 2" xfId="579" xr:uid="{00000000-0005-0000-0000-000043020000}"/>
    <cellStyle name="Normal 5 3 3 4 2 2 2" xfId="1348" xr:uid="{541EAFA9-9E83-4C21-BAEA-11A19AAAC75E}"/>
    <cellStyle name="Normal 5 3 3 4 2 2 2 2" xfId="2050" xr:uid="{D1692FE5-01E2-49CE-9EAC-C7CEB27A1C12}"/>
    <cellStyle name="Normal 5 3 3 4 2 2 2 3" xfId="3774" xr:uid="{45FDA3BD-0AAF-43B1-A9AD-35512C9EE683}"/>
    <cellStyle name="Normal 5 3 3 4 2 2 2 3 2" xfId="3837" xr:uid="{896FCF1B-E9D9-47AB-92D8-7DC950B7F510}"/>
    <cellStyle name="Normal 5 3 3 4 2 2 3" xfId="2051" xr:uid="{8517FA80-974D-4695-BC48-F97721E6955F}"/>
    <cellStyle name="Normal 5 3 3 4 2 3" xfId="580" xr:uid="{00000000-0005-0000-0000-000044020000}"/>
    <cellStyle name="Normal 5 3 3 4 2 3 2" xfId="1350" xr:uid="{FD3BA5C8-EB15-4D40-9C56-AACA925D8131}"/>
    <cellStyle name="Normal 5 3 3 4 2 3 3" xfId="1351" xr:uid="{76E5CB3A-05CB-408F-B19C-337F88D33694}"/>
    <cellStyle name="Normal 5 3 3 4 2 3 4" xfId="2158" xr:uid="{C81161B8-25E3-4400-A0D8-2150730401AA}"/>
    <cellStyle name="Normal 5 3 3 4 2 3 4 2" xfId="3836" xr:uid="{F3AA964F-1511-4EB8-8F1E-806A82B87290}"/>
    <cellStyle name="Normal 5 3 3 4 2 3 5" xfId="1349" xr:uid="{539B4B39-79F8-48EA-8D5D-8CD744503BAB}"/>
    <cellStyle name="Normal 5 3 3 4 2 3 6" xfId="4897" xr:uid="{659AB4AF-57A4-4E5B-AB6F-5A2284B8A753}"/>
    <cellStyle name="Normal 5 3 3 4 3" xfId="1352" xr:uid="{BF31B1C1-5762-4A4D-A3F1-FC7032BCB7C2}"/>
    <cellStyle name="Normal 5 3 3 4 4" xfId="2998" xr:uid="{EA42F6D7-9A8F-468D-A789-57F21B8EC493}"/>
    <cellStyle name="Normal 5 3 3 4 5" xfId="2157" xr:uid="{A28A0250-C355-43C0-B66A-B4E47D3E5CF5}"/>
    <cellStyle name="Normal 5 3 3 4 5 2" xfId="4817" xr:uid="{DF1EFAA5-D683-4170-BA55-83FA418310E2}"/>
    <cellStyle name="Normal 5 3 3 4 6" xfId="4163" xr:uid="{E234960F-7709-4E6E-A39A-3E2582B7FC88}"/>
    <cellStyle name="Normal 5 3 3 4 6 2" xfId="3902" xr:uid="{88A10C3C-8328-494F-822D-FA7DACD7A6EB}"/>
    <cellStyle name="Normal 5 3 3 4 7" xfId="4896" xr:uid="{E1F85DCB-825A-453E-8B83-189D2BE8C232}"/>
    <cellStyle name="Normal 5 3 3 5" xfId="1353" xr:uid="{1F6FC630-BD02-4907-BDDD-40D448D3350F}"/>
    <cellStyle name="Normal 5 3 3 5 2" xfId="1354" xr:uid="{BD2D2BC6-B08A-4FBF-AE3E-CDB7B6F849AA}"/>
    <cellStyle name="Normal 5 3 3 5 3" xfId="3775" xr:uid="{B9FE197B-F872-4790-B1CC-41E76E864590}"/>
    <cellStyle name="Normal 5 3 3 5 3 2" xfId="4845" xr:uid="{30370246-9552-427F-91E6-A656032683C6}"/>
    <cellStyle name="Normal 5 3 3 6" xfId="1355" xr:uid="{D5753B2C-4F90-44D9-8460-2F536BF11558}"/>
    <cellStyle name="Normal 5 3 3 6 2" xfId="2052" xr:uid="{126BD277-D097-4C9E-9239-137B5553EC96}"/>
    <cellStyle name="Normal 5 3 3 6 3" xfId="3776" xr:uid="{555F2300-FE90-44EA-A79F-9B1E642D394E}"/>
    <cellStyle name="Normal 5 3 3 6 3 2" xfId="3852" xr:uid="{0ABFB213-36A2-407C-82C4-4562D19B8381}"/>
    <cellStyle name="Normal 5 3 4" xfId="581" xr:uid="{00000000-0005-0000-0000-000045020000}"/>
    <cellStyle name="Normal 5 3 4 2" xfId="582" xr:uid="{00000000-0005-0000-0000-000046020000}"/>
    <cellStyle name="Normal 5 3 4 3" xfId="583" xr:uid="{00000000-0005-0000-0000-000047020000}"/>
    <cellStyle name="Normal 5 3 4 3 2" xfId="584" xr:uid="{00000000-0005-0000-0000-000048020000}"/>
    <cellStyle name="Normal 5 3 4 3 2 2" xfId="1356" xr:uid="{0BA7760E-C723-4E7A-A15E-C3D836236ECD}"/>
    <cellStyle name="Normal 5 3 4 3 2 3" xfId="1357" xr:uid="{2827EA5A-4AE3-4DB3-97BF-85600E75AA3E}"/>
    <cellStyle name="Normal 5 3 4 3 2 3 2" xfId="2053" xr:uid="{C3CD498A-123D-4C48-85A5-375F31C0D781}"/>
    <cellStyle name="Normal 5 3 4 3 2 3 3" xfId="3777" xr:uid="{3D2EABDD-5BE6-4410-81A6-9AEB536159C2}"/>
    <cellStyle name="Normal 5 3 4 3 2 3 3 2" xfId="3878" xr:uid="{10D602A5-E032-472F-8C4A-7954715A31B4}"/>
    <cellStyle name="Normal 5 3 4 3 3" xfId="1358" xr:uid="{55382144-B155-42E1-A5A5-3C5FD6E4156E}"/>
    <cellStyle name="Normal 5 3 4 3 4" xfId="2999" xr:uid="{B3D5D421-07D8-4ED8-809B-C8C2DE74736D}"/>
    <cellStyle name="Normal 5 3 4 3 5" xfId="2160" xr:uid="{F0D30B38-15FF-49A1-A776-981ED5E79AD9}"/>
    <cellStyle name="Normal 5 3 4 3 5 2" xfId="3965" xr:uid="{2EF76423-81B0-4D26-8D74-D99D8E524023}"/>
    <cellStyle name="Normal 5 3 4 3 6" xfId="4165" xr:uid="{EDCB3F79-AC11-4495-906F-A7ADD826D7C6}"/>
    <cellStyle name="Normal 5 3 4 3 6 2" xfId="3817" xr:uid="{5293B02F-0824-40CB-998F-9BB4068321EC}"/>
    <cellStyle name="Normal 5 3 4 3 7" xfId="4898" xr:uid="{DD0E85F3-48BC-40CD-BEA1-6BD62C415517}"/>
    <cellStyle name="Normal 5 3 4 4" xfId="585" xr:uid="{00000000-0005-0000-0000-000049020000}"/>
    <cellStyle name="Normal 5 3 4 4 2" xfId="2054" xr:uid="{DCC697D5-9D0D-4F76-A312-DB3DBF68587C}"/>
    <cellStyle name="Normal 5 3 4 4 3" xfId="3778" xr:uid="{1CE7938A-4F9E-4FE9-A240-02333A945CE7}"/>
    <cellStyle name="Normal 5 3 4 4 3 2" xfId="4851" xr:uid="{D2A5262A-ED3D-46C2-A85D-9ABD364DD6F1}"/>
    <cellStyle name="Normal 5 3 4 4 4" xfId="1359" xr:uid="{449223C1-5C54-4603-A0A1-1DE4BF534D57}"/>
    <cellStyle name="Normal 5 3 4 4 5" xfId="4899" xr:uid="{CEE2BE88-59AD-493A-9581-E4D5D326D109}"/>
    <cellStyle name="Normal 5 3 4 5" xfId="2159" xr:uid="{13F555C5-FD5E-44E8-A613-E3CC46AB1CD1}"/>
    <cellStyle name="Normal 5 3 4 5 2" xfId="4799" xr:uid="{D620F47F-E5AF-49FC-8CE2-C33D0C5CB015}"/>
    <cellStyle name="Normal 5 3 4 6" xfId="4164" xr:uid="{F01AC8DB-28A9-47BE-8236-49CBC4478BB6}"/>
    <cellStyle name="Normal 5 3 4 6 2" xfId="3808" xr:uid="{5DE31026-7B0E-4029-840C-8B27186E3D87}"/>
    <cellStyle name="Normal 5 3 5" xfId="586" xr:uid="{00000000-0005-0000-0000-00004A020000}"/>
    <cellStyle name="Normal 5 3 5 2" xfId="3843" xr:uid="{3A4AEE80-7B84-45E0-9108-B521BE5694EB}"/>
    <cellStyle name="Normal 5 3 5 3" xfId="4900" xr:uid="{5F16140E-0999-4E1A-A263-F5979F41B0B3}"/>
    <cellStyle name="Normal 5 4" xfId="587" xr:uid="{00000000-0005-0000-0000-00004B020000}"/>
    <cellStyle name="Normal 5 4 2" xfId="588" xr:uid="{00000000-0005-0000-0000-00004C020000}"/>
    <cellStyle name="Normal 5 4 3" xfId="589" xr:uid="{00000000-0005-0000-0000-00004D020000}"/>
    <cellStyle name="Normal 5 4 3 2" xfId="1360" xr:uid="{DEA74AAC-93A0-4E42-B1DD-7C2211211345}"/>
    <cellStyle name="Normal 5 4 3 3" xfId="3779" xr:uid="{DD3D37BA-E8C4-4C05-A317-D0EDBA8F1CEE}"/>
    <cellStyle name="Normal 5 4 3 3 2" xfId="3854" xr:uid="{47821085-17D0-4AC9-B137-11A29A496673}"/>
    <cellStyle name="Normal 5 5" xfId="590" xr:uid="{00000000-0005-0000-0000-00004E020000}"/>
    <cellStyle name="Normal 5 5 10" xfId="591" xr:uid="{00000000-0005-0000-0000-00004F020000}"/>
    <cellStyle name="Normal 5 5 10 2" xfId="592" xr:uid="{00000000-0005-0000-0000-000050020000}"/>
    <cellStyle name="Normal 5 5 10 2 2" xfId="1361" xr:uid="{C2C6F55D-5D77-4C4B-A6E3-3D2FEA285B34}"/>
    <cellStyle name="Normal 5 5 10 2 3" xfId="1362" xr:uid="{8D02D5F8-F0AB-4E28-B27D-D05D4717B330}"/>
    <cellStyle name="Normal 5 5 10 2 3 2" xfId="2055" xr:uid="{425AA54F-BD00-44C2-BBBB-C16D24A1880C}"/>
    <cellStyle name="Normal 5 5 10 2 3 3" xfId="3780" xr:uid="{12D0DACF-CCE5-48CD-8B9C-514666D55999}"/>
    <cellStyle name="Normal 5 5 10 2 3 3 2" xfId="3888" xr:uid="{8E9E79F3-0562-48EB-9C29-AFFC7FFD2918}"/>
    <cellStyle name="Normal 5 5 10 3" xfId="1363" xr:uid="{CF938855-006A-436C-B2BD-665C4E4CA5D6}"/>
    <cellStyle name="Normal 5 5 10 4" xfId="3000" xr:uid="{FA5CF05B-B6C6-426A-BD43-C6CD074060C5}"/>
    <cellStyle name="Normal 5 5 10 5" xfId="2162" xr:uid="{3C80523F-9C92-474A-A606-16923E08BD59}"/>
    <cellStyle name="Normal 5 5 10 5 2" xfId="3937" xr:uid="{76C24581-E3A4-4D1C-BAD0-E62374E1B38A}"/>
    <cellStyle name="Normal 5 5 10 6" xfId="4167" xr:uid="{BF972248-E95D-48B9-80B3-85E6BEBEA128}"/>
    <cellStyle name="Normal 5 5 10 6 2" xfId="4843" xr:uid="{F5270427-BADC-4132-AB8A-23556C487AC6}"/>
    <cellStyle name="Normal 5 5 10 7" xfId="4901" xr:uid="{C77618B4-CF2D-49F3-9262-0CDF971F7405}"/>
    <cellStyle name="Normal 5 5 11" xfId="593" xr:uid="{00000000-0005-0000-0000-000051020000}"/>
    <cellStyle name="Normal 5 5 11 2" xfId="2460" xr:uid="{AC2EE062-6925-414A-AD16-6A019F4171B6}"/>
    <cellStyle name="Normal 5 5 11 2 2" xfId="3001" xr:uid="{00B2DFF3-2780-4329-9D34-CB986E23FC51}"/>
    <cellStyle name="Normal 5 5 11 3" xfId="2842" xr:uid="{2A006738-E5C6-411F-BFC6-6CDB8EDA7271}"/>
    <cellStyle name="Normal 5 5 11 4" xfId="2417" xr:uid="{F2FDB794-7EBB-4BC5-8F05-CB6D45C99FFA}"/>
    <cellStyle name="Normal 5 5 11 5" xfId="4168" xr:uid="{6C59115B-4338-4C1F-923D-F2675DD525E6}"/>
    <cellStyle name="Normal 5 5 12" xfId="594" xr:uid="{00000000-0005-0000-0000-000052020000}"/>
    <cellStyle name="Normal 5 5 12 10" xfId="4902" xr:uid="{486E2EAC-A897-4A2C-B40B-F1228E22612A}"/>
    <cellStyle name="Normal 5 5 12 2" xfId="1365" xr:uid="{DAADFD03-E5CD-4C34-A9CF-3EF098A449F3}"/>
    <cellStyle name="Normal 5 5 12 3" xfId="1366" xr:uid="{B1075B0E-19DE-492D-9FAB-1F8C88A35C46}"/>
    <cellStyle name="Normal 5 5 12 3 2" xfId="1367" xr:uid="{B4BA8FB3-985F-4999-A6DE-96ED949C59F7}"/>
    <cellStyle name="Normal 5 5 12 3 3" xfId="3920" xr:uid="{4F415FE9-B221-415B-AB0E-A6D987F2E28F}"/>
    <cellStyle name="Normal 5 5 12 3 3 2" xfId="4844" xr:uid="{358C7658-A8E0-4C25-9E64-4675E660B12B}"/>
    <cellStyle name="Normal 5 5 12 4" xfId="1368" xr:uid="{0FC97DE9-D92A-4BD5-A75B-71FA02E7331F}"/>
    <cellStyle name="Normal 5 5 12 4 2" xfId="2056" xr:uid="{EB8EDE74-E431-4B52-B77F-C560B36DACAD}"/>
    <cellStyle name="Normal 5 5 12 4 3" xfId="3781" xr:uid="{A7BB6D29-D958-42DA-B9EF-2777488803FB}"/>
    <cellStyle name="Normal 5 5 12 4 3 2" xfId="3851" xr:uid="{E62F3F3D-44E5-43A7-8526-AF5B535E9B44}"/>
    <cellStyle name="Normal 5 5 12 5" xfId="1369" xr:uid="{3FD172C9-1664-4761-932D-F32AF7ACDC50}"/>
    <cellStyle name="Normal 5 5 12 6" xfId="2057" xr:uid="{16EC0781-7361-474B-9BB8-B141F77D3DBC}"/>
    <cellStyle name="Normal 5 5 12 7" xfId="2172" xr:uid="{6EA3CE23-F052-464A-AE33-B5DF8D72521B}"/>
    <cellStyle name="Normal 5 5 12 7 2" xfId="4857" xr:uid="{27B2DB30-1EF6-46F4-B1E2-B85307511EC0}"/>
    <cellStyle name="Normal 5 5 12 8" xfId="4187" xr:uid="{910B2ED0-A9AB-456B-AE5F-A15CA34F5668}"/>
    <cellStyle name="Normal 5 5 12 8 2" xfId="4855" xr:uid="{3E7A5CD9-AFCB-456D-BE09-40175651054D}"/>
    <cellStyle name="Normal 5 5 12 9" xfId="1364" xr:uid="{0A242D51-5099-4917-A4D3-F5CF573C74BA}"/>
    <cellStyle name="Normal 5 5 13" xfId="1370" xr:uid="{B614B8EC-F6F1-48F2-A428-80FC36C0AD22}"/>
    <cellStyle name="Normal 5 5 13 2" xfId="4704" xr:uid="{854C61CC-4716-4C43-9762-E1AD55700ECE}"/>
    <cellStyle name="Normal 5 5 14" xfId="1371" xr:uid="{2392A09D-D797-4B37-909C-9187016E815D}"/>
    <cellStyle name="Normal 5 5 14 2" xfId="1372" xr:uid="{7E6AC4B7-A11E-41E2-A51F-4A8B78D34B0A}"/>
    <cellStyle name="Normal 5 5 14 3" xfId="3782" xr:uid="{FEB94E80-C1EE-4607-BFE0-E1093B05D4EF}"/>
    <cellStyle name="Normal 5 5 14 3 2" xfId="3846" xr:uid="{4CE6D4EF-E610-4943-B1A4-2F1B5680F014}"/>
    <cellStyle name="Normal 5 5 15" xfId="2478" xr:uid="{11D644D6-7C2D-4B8C-9AE3-D1CD824962E5}"/>
    <cellStyle name="Normal 5 5 16" xfId="2208" xr:uid="{0178A59C-1D38-413B-91FB-AF222AD7E6F3}"/>
    <cellStyle name="Normal 5 5 17" xfId="2161" xr:uid="{51608F60-A017-4601-9C11-59AD1F1BEDE9}"/>
    <cellStyle name="Normal 5 5 17 2" xfId="3830" xr:uid="{601BDED9-7E62-43AB-AF6B-A8391BE28A39}"/>
    <cellStyle name="Normal 5 5 18" xfId="4166" xr:uid="{E1439F45-0CAB-441E-BBE4-F6B301AF6F3A}"/>
    <cellStyle name="Normal 5 5 18 2" xfId="4848" xr:uid="{3499271D-768A-418C-BC9B-56023901692B}"/>
    <cellStyle name="Normal 5 5 2" xfId="595" xr:uid="{00000000-0005-0000-0000-000053020000}"/>
    <cellStyle name="Normal 5 5 2 2" xfId="596" xr:uid="{00000000-0005-0000-0000-000054020000}"/>
    <cellStyle name="Normal 5 5 2 2 2" xfId="1373" xr:uid="{B516AE55-85EA-4F5F-A5D2-DA8FD865F9A7}"/>
    <cellStyle name="Normal 5 5 2 2 2 2" xfId="2844" xr:uid="{B30D3892-6800-4E93-AF27-0A4F511EC9DF}"/>
    <cellStyle name="Normal 5 5 2 2 2 2 2" xfId="3437" xr:uid="{B71C5574-BBC8-4265-93A8-25F51CA9DD6A}"/>
    <cellStyle name="Normal 5 5 2 2 2 2 3" xfId="4503" xr:uid="{FD28672C-3410-4ED2-AD2A-F813A549F4B5}"/>
    <cellStyle name="Normal 5 5 2 2 2 3" xfId="3438" xr:uid="{F448CE7C-0AAF-4600-B986-1AD3F993FC7C}"/>
    <cellStyle name="Normal 5 5 2 2 2 3 2" xfId="4705" xr:uid="{47E8E942-DE7B-433E-997F-5D20484F82BC}"/>
    <cellStyle name="Normal 5 5 2 2 2 4" xfId="3436" xr:uid="{72D14E77-3023-48B8-8F11-6A5C27B07557}"/>
    <cellStyle name="Normal 5 5 2 2 2 5" xfId="2688" xr:uid="{2A48B4A9-4206-489B-A291-F3BB659FB416}"/>
    <cellStyle name="Normal 5 5 2 2 2 6" xfId="2418" xr:uid="{3744272C-A235-4625-AD9F-7647ED59710C}"/>
    <cellStyle name="Normal 5 5 2 2 2 7" xfId="4199" xr:uid="{4A3362B6-E762-413D-B49F-CADAC0305B3C}"/>
    <cellStyle name="Normal 5 5 2 2 3" xfId="1374" xr:uid="{DBD31275-DD45-4C0A-A5ED-5FF4EC697005}"/>
    <cellStyle name="Normal 5 5 2 2 3 2" xfId="3439" xr:uid="{731D2870-1B2F-4A66-BAF4-D62701000556}"/>
    <cellStyle name="Normal 5 5 2 2 3 3" xfId="2843" xr:uid="{B32A3486-CE9D-4E78-B8E0-E9C0EA13095B}"/>
    <cellStyle name="Normal 5 5 2 2 3 4" xfId="4352" xr:uid="{961DCAA8-7034-45B0-A794-EAD7D5D40E12}"/>
    <cellStyle name="Normal 5 5 2 2 4" xfId="3440" xr:uid="{D003F9BB-77BF-4D01-961E-90451073E631}"/>
    <cellStyle name="Normal 5 5 2 2 4 2" xfId="4706" xr:uid="{8BBCCFCE-4CF5-41F9-88DE-1F272F0EDD17}"/>
    <cellStyle name="Normal 5 5 2 2 5" xfId="3002" xr:uid="{A3BA37A7-A9F0-4142-90BB-EA054711341D}"/>
    <cellStyle name="Normal 5 5 2 2 6" xfId="2597" xr:uid="{88DC6C3A-C4F6-4344-BB74-2A4DED651ADA}"/>
    <cellStyle name="Normal 5 5 2 2 7" xfId="2291" xr:uid="{2068C980-ACC7-47D5-8857-51C00A3E1C17}"/>
    <cellStyle name="Normal 5 5 2 2 8" xfId="4169" xr:uid="{B1C63D71-5289-4CE2-95C0-6459F4A4CE0C}"/>
    <cellStyle name="Normal 5 5 2 3" xfId="597" xr:uid="{00000000-0005-0000-0000-000055020000}"/>
    <cellStyle name="Normal 5 5 2 3 2" xfId="2846" xr:uid="{1193875C-ADFB-4250-AE1C-24F2CBB51F1C}"/>
    <cellStyle name="Normal 5 5 2 3 2 2" xfId="3441" xr:uid="{E77FA13C-C15C-44E0-B526-E35CA7D385EB}"/>
    <cellStyle name="Normal 5 5 2 3 2 3" xfId="4504" xr:uid="{03A7AA5E-EE60-404F-A80F-6D936948261F}"/>
    <cellStyle name="Normal 5 5 2 3 3" xfId="2845" xr:uid="{71ED4FF5-066F-4443-85B6-E411A8E54BBB}"/>
    <cellStyle name="Normal 5 5 2 3 4" xfId="3442" xr:uid="{095EBA74-B2FF-4C3E-81A6-FC33C740AF37}"/>
    <cellStyle name="Normal 5 5 2 3 4 2" xfId="4707" xr:uid="{E87D2F98-6E91-4FC0-BB9D-E5305FD9FB8A}"/>
    <cellStyle name="Normal 5 5 2 3 5" xfId="2640" xr:uid="{2265CC5D-F8B4-4926-987E-BEC237020857}"/>
    <cellStyle name="Normal 5 5 2 4" xfId="598" xr:uid="{00000000-0005-0000-0000-000056020000}"/>
    <cellStyle name="Normal 5 5 2 4 2" xfId="2461" xr:uid="{0B2F751C-EF2E-4EF7-8807-B106B7FA844D}"/>
    <cellStyle name="Normal 5 5 2 4 2 2" xfId="3003" xr:uid="{D8D54E92-DF77-47D3-B5E6-7D15095FF4CB}"/>
    <cellStyle name="Normal 5 5 2 4 3" xfId="2847" xr:uid="{84CDBC82-B0D0-4974-A870-EC8BE8CE02B1}"/>
    <cellStyle name="Normal 5 5 2 4 4" xfId="2419" xr:uid="{51EE3D33-3CD5-44D7-896A-0CC657DB555D}"/>
    <cellStyle name="Normal 5 5 2 4 5" xfId="4171" xr:uid="{5097D700-2B2F-41E7-9A8C-D7DCC8D6ABE4}"/>
    <cellStyle name="Normal 5 5 2 5" xfId="1375" xr:uid="{832598A6-3FA0-4C96-B340-A90C92EE29D0}"/>
    <cellStyle name="Normal 5 5 2 5 2" xfId="1376" xr:uid="{51E273F3-F8DA-4A8E-A690-57ABE16CC027}"/>
    <cellStyle name="Normal 5 5 2 6" xfId="1377" xr:uid="{10E81EDC-2934-4301-804E-3BBC4C2DA94E}"/>
    <cellStyle name="Normal 5 5 2 6 2" xfId="4708" xr:uid="{8C4041B2-B63D-4638-B531-624EF76705DF}"/>
    <cellStyle name="Normal 5 5 2 7" xfId="1378" xr:uid="{BB93BD8E-C6D9-4E4B-8B01-B35A637FA27E}"/>
    <cellStyle name="Normal 5 5 2 7 2" xfId="2537" xr:uid="{3CFD8988-7534-4277-B488-1A70B45952F2}"/>
    <cellStyle name="Normal 5 5 2 7 3" xfId="2089" xr:uid="{C32F3FBE-1076-4768-A8C2-93D977DDF31D}"/>
    <cellStyle name="Normal 5 5 2 8" xfId="2231" xr:uid="{0DBBA807-2988-4D85-9B7B-DCB9ABBABA8A}"/>
    <cellStyle name="Normal 5 5 3" xfId="599" xr:uid="{00000000-0005-0000-0000-000057020000}"/>
    <cellStyle name="Normal 5 5 3 2" xfId="600" xr:uid="{00000000-0005-0000-0000-000058020000}"/>
    <cellStyle name="Normal 5 5 3 2 2" xfId="1379" xr:uid="{26FDDB66-1CCA-4045-AC23-CC2AEF19B382}"/>
    <cellStyle name="Normal 5 5 3 2 2 2" xfId="3444" xr:uid="{54EB41B7-88E1-4B28-AB1C-934FE23F3CE9}"/>
    <cellStyle name="Normal 5 5 3 2 2 3" xfId="4505" xr:uid="{BBE276F1-E6E9-42EC-A3F2-41CC726F877A}"/>
    <cellStyle name="Normal 5 5 3 2 3" xfId="3445" xr:uid="{F744D292-BBB6-4070-BEF8-93476F72E2B8}"/>
    <cellStyle name="Normal 5 5 3 2 3 2" xfId="4709" xr:uid="{0EC00026-525E-4DDA-9BD1-867B06F1A657}"/>
    <cellStyle name="Normal 5 5 3 2 4" xfId="3443" xr:uid="{03D0399D-357F-4852-A894-BB0C84338613}"/>
    <cellStyle name="Normal 5 5 3 2 5" xfId="2574" xr:uid="{281A653B-E049-484F-AAA6-F9FC8BF73A33}"/>
    <cellStyle name="Normal 5 5 3 2 6" xfId="2420" xr:uid="{C5440B94-CCD2-42C2-9761-72A4D08F8D9F}"/>
    <cellStyle name="Normal 5 5 3 2 7" xfId="4173" xr:uid="{AB626CF2-A722-4D97-A23B-209FFBC0832F}"/>
    <cellStyle name="Normal 5 5 3 3" xfId="601" xr:uid="{00000000-0005-0000-0000-000059020000}"/>
    <cellStyle name="Normal 5 5 3 3 2" xfId="1381" xr:uid="{B122EEFB-68DB-4CE3-8887-CB8EE71F0C9E}"/>
    <cellStyle name="Normal 5 5 3 3 2 2" xfId="1382" xr:uid="{00EFC1A4-FD3F-4726-9B99-8B38168F80F5}"/>
    <cellStyle name="Normal 5 5 3 3 2 2 2" xfId="3448" xr:uid="{6CD39536-8360-48A5-8CC7-E43DC26210ED}"/>
    <cellStyle name="Normal 5 5 3 3 2 2 3" xfId="3692" xr:uid="{F277B9F2-37C0-48EB-B85D-463635013427}"/>
    <cellStyle name="Normal 5 5 3 3 2 3" xfId="3447" xr:uid="{52105F31-2283-494D-BDF1-8F01B0F564AC}"/>
    <cellStyle name="Normal 5 5 3 3 2 4" xfId="2849" xr:uid="{F4DE321F-3870-48A9-85EC-F50049AB7439}"/>
    <cellStyle name="Normal 5 5 3 3 2 5" xfId="3783" xr:uid="{601B35EB-141A-466F-AEF7-E495403C576E}"/>
    <cellStyle name="Normal 5 5 3 3 2 5 2" xfId="3936" xr:uid="{397C7D02-7DBF-4937-B071-CC576E859A60}"/>
    <cellStyle name="Normal 5 5 3 3 3" xfId="1383" xr:uid="{6EACBE20-98C1-45C5-B9A5-54742E3455C4}"/>
    <cellStyle name="Normal 5 5 3 3 3 2" xfId="3449" xr:uid="{3B72BFE1-FAC1-4F02-8564-F14EB3C422CC}"/>
    <cellStyle name="Normal 5 5 3 3 3 3" xfId="3597" xr:uid="{2EE57006-C43D-4E7A-909E-03BE65776B0D}"/>
    <cellStyle name="Normal 5 5 3 3 3 4" xfId="4710" xr:uid="{FE96B771-C9F1-4832-B143-9C00493AA467}"/>
    <cellStyle name="Normal 5 5 3 3 4" xfId="3446" xr:uid="{913DBE07-1799-407E-BD4B-B9636B34E56A}"/>
    <cellStyle name="Normal 5 5 3 3 5" xfId="2676" xr:uid="{CF133656-00EB-4CC0-B838-60F7FCA44961}"/>
    <cellStyle name="Normal 5 5 3 3 6" xfId="2163" xr:uid="{952C8CE2-B5D6-4AA8-BEC6-0C3D7116D4DF}"/>
    <cellStyle name="Normal 5 5 3 3 6 2" xfId="4797" xr:uid="{EB73C51D-B2A3-44D6-9B7E-A4A2518D5E21}"/>
    <cellStyle name="Normal 5 5 3 3 7" xfId="4174" xr:uid="{EFFC1BC7-F993-49E9-BD83-67EBB6BB1788}"/>
    <cellStyle name="Normal 5 5 3 3 7 2" xfId="3875" xr:uid="{84C48768-075B-4276-8B58-3D873FA23FD1}"/>
    <cellStyle name="Normal 5 5 3 3 8" xfId="1380" xr:uid="{334098F0-9662-4A4F-8BA5-1F0D8E88160A}"/>
    <cellStyle name="Normal 5 5 3 3 9" xfId="4903" xr:uid="{BD2E9BA8-0F52-40F5-B640-173A74F24A8E}"/>
    <cellStyle name="Normal 5 5 3 4" xfId="1384" xr:uid="{A3E3A59B-7799-424F-ACB0-7B980FB8DE94}"/>
    <cellStyle name="Normal 5 5 3 4 2" xfId="3450" xr:uid="{E36E3057-7976-4471-B8E7-D8571A0431CF}"/>
    <cellStyle name="Normal 5 5 3 4 3" xfId="2848" xr:uid="{00ECF703-4E71-45AA-BAEA-52CDF843ACA8}"/>
    <cellStyle name="Normal 5 5 3 4 4" xfId="4353" xr:uid="{CD5B486A-DE64-45CE-922A-BFFCC12C9E0B}"/>
    <cellStyle name="Normal 5 5 3 5" xfId="1385" xr:uid="{CF1F43F2-FA77-4C43-AAEF-FA8F86DC0FB5}"/>
    <cellStyle name="Normal 5 5 3 5 2" xfId="4711" xr:uid="{53B5F335-EE6E-423A-9179-50C8B92BD647}"/>
    <cellStyle name="Normal 5 5 3 6" xfId="3004" xr:uid="{7C6C5E16-E42B-4416-9C39-37BC1B251989}"/>
    <cellStyle name="Normal 5 5 3 7" xfId="2514" xr:uid="{1AA5ABAD-554C-48B5-95F5-B1DB4FC79330}"/>
    <cellStyle name="Normal 5 5 3 8" xfId="2268" xr:uid="{367D2BAA-8AD8-4A12-8DBA-844B39336281}"/>
    <cellStyle name="Normal 5 5 3 9" xfId="4172" xr:uid="{C86ADED4-13EE-4EEF-BEFF-E1B0E89BAA81}"/>
    <cellStyle name="Normal 5 5 4" xfId="602" xr:uid="{00000000-0005-0000-0000-00005A020000}"/>
    <cellStyle name="Normal 5 5 4 2" xfId="1386" xr:uid="{39279667-FD0D-4DB8-B166-9706C613562F}"/>
    <cellStyle name="Normal 5 5 4 2 2" xfId="1387" xr:uid="{78A2312E-B320-4CE5-AF28-641B4989474C}"/>
    <cellStyle name="Normal 5 5 4 2 2 2" xfId="3452" xr:uid="{7B34199B-2960-4799-9F64-E044EA9C554F}"/>
    <cellStyle name="Normal 5 5 4 2 2 3" xfId="4506" xr:uid="{0C2ABCDC-D317-4FA4-84BB-74CF0C1C9F2C}"/>
    <cellStyle name="Normal 5 5 4 2 3" xfId="3453" xr:uid="{A16BB22B-645B-446D-A3C9-1EF5F4742D7D}"/>
    <cellStyle name="Normal 5 5 4 2 3 2" xfId="4712" xr:uid="{5FEC074C-496E-488D-8996-F3E9B58F6532}"/>
    <cellStyle name="Normal 5 5 4 2 4" xfId="3451" xr:uid="{A373C9ED-C365-4435-895F-29A467F4E891}"/>
    <cellStyle name="Normal 5 5 4 2 5" xfId="2657" xr:uid="{6854C9D0-BD10-47BB-8E68-095C958C77E3}"/>
    <cellStyle name="Normal 5 5 4 2 6" xfId="2421" xr:uid="{18B3FED1-87AB-4E0F-BBDE-C644896F42F9}"/>
    <cellStyle name="Normal 5 5 4 2 7" xfId="4224" xr:uid="{E2CB2647-C721-468C-9041-FEAACA0049BB}"/>
    <cellStyle name="Normal 5 5 4 3" xfId="1388" xr:uid="{5710590E-EEFB-4AC3-A5D4-039FD5E26F38}"/>
    <cellStyle name="Normal 5 5 4 3 2" xfId="3454" xr:uid="{D4E5CBA8-8BBA-472F-A19D-C345B3514079}"/>
    <cellStyle name="Normal 5 5 4 3 3" xfId="2850" xr:uid="{C31E618B-E005-476F-B59C-EC6732B6FE41}"/>
    <cellStyle name="Normal 5 5 4 3 4" xfId="4354" xr:uid="{C4950E27-A87B-4DF5-A4ED-18F1537BE8AB}"/>
    <cellStyle name="Normal 5 5 4 4" xfId="1389" xr:uid="{79AEA563-53C7-4148-ADB1-4091B1B2E552}"/>
    <cellStyle name="Normal 5 5 4 4 2" xfId="4713" xr:uid="{BE49D233-5800-4855-A3BF-56851C989140}"/>
    <cellStyle name="Normal 5 5 4 5" xfId="3005" xr:uid="{A2CB7247-A51C-4A9D-9B45-E26206C1D8AB}"/>
    <cellStyle name="Normal 5 5 4 6" xfId="2494" xr:uid="{6E1ECD56-CF6C-4978-89CC-CEE28CEDA1F0}"/>
    <cellStyle name="Normal 5 5 4 7" xfId="2248" xr:uid="{0D896620-70AF-4DA3-A451-868F94901D76}"/>
    <cellStyle name="Normal 5 5 4 8" xfId="4175" xr:uid="{C374CAD4-D2A3-482E-B359-9568FCADFB4B}"/>
    <cellStyle name="Normal 5 5 5" xfId="603" xr:uid="{00000000-0005-0000-0000-00005B020000}"/>
    <cellStyle name="Normal 5 5 5 2" xfId="1390" xr:uid="{CF25899A-90FB-4D1B-A5A4-58B20664C133}"/>
    <cellStyle name="Normal 5 5 5 2 2" xfId="1391" xr:uid="{1AAEEEF3-394E-4D9E-ACB6-56B6B3E35B30}"/>
    <cellStyle name="Normal 5 5 5 2 3" xfId="2851" xr:uid="{706419C9-ACCF-449F-BCE8-C9BB0CFB9B18}"/>
    <cellStyle name="Normal 5 5 5 2 4" xfId="4355" xr:uid="{26753444-02FD-4076-ABC3-7385D90B9B91}"/>
    <cellStyle name="Normal 5 5 5 3" xfId="1392" xr:uid="{4F027F86-E1A3-4BFF-9198-5501906C6D87}"/>
    <cellStyle name="Normal 5 5 5 3 2" xfId="4714" xr:uid="{BB79EB11-C34D-461C-858C-CDE2F2C649BD}"/>
    <cellStyle name="Normal 5 5 5 4" xfId="1393" xr:uid="{E7883772-3B52-41C0-AC32-E2955230B291}"/>
    <cellStyle name="Normal 5 5 5 5" xfId="2554" xr:uid="{7F3AA9A7-213C-4554-AEBC-3C96935E6901}"/>
    <cellStyle name="Normal 5 5 5 6" xfId="2422" xr:uid="{47CA4C65-71E2-42D2-804D-5DABD327A36F}"/>
    <cellStyle name="Normal 5 5 5 7" xfId="4176" xr:uid="{501C7218-6F62-4596-896E-DB0E92AFF1FF}"/>
    <cellStyle name="Normal 5 5 6" xfId="604" xr:uid="{00000000-0005-0000-0000-00005C020000}"/>
    <cellStyle name="Normal 5 5 6 2" xfId="1394" xr:uid="{2DADF9D8-25CB-4502-8C2D-7BD6CAC3D30E}"/>
    <cellStyle name="Normal 5 5 6 2 2" xfId="1395" xr:uid="{5B8851D8-154C-471E-96B7-B27E27032700}"/>
    <cellStyle name="Normal 5 5 6 2 3" xfId="2852" xr:uid="{0AFDA90B-EB25-4073-BB7A-7BB28B86816C}"/>
    <cellStyle name="Normal 5 5 6 2 4" xfId="4356" xr:uid="{E79C11C1-8C88-4602-A78D-A3B5578C6E0D}"/>
    <cellStyle name="Normal 5 5 6 3" xfId="1396" xr:uid="{FFB70D59-752C-42FC-98E1-99F5DE827360}"/>
    <cellStyle name="Normal 5 5 6 3 2" xfId="4715" xr:uid="{90BEB552-7581-49E7-B992-10985EAB4900}"/>
    <cellStyle name="Normal 5 5 6 4" xfId="1397" xr:uid="{5178F1C9-C5FB-4BEE-B2CA-83FEE46ED185}"/>
    <cellStyle name="Normal 5 5 6 5" xfId="2617" xr:uid="{5EA07197-2F9D-42D6-800F-C2C269635912}"/>
    <cellStyle name="Normal 5 5 6 6" xfId="2423" xr:uid="{38F09C9B-4ADA-4306-B929-60261DE480B7}"/>
    <cellStyle name="Normal 5 5 6 7" xfId="4177" xr:uid="{F3A65215-B95E-4841-9C87-3BDC8FD77639}"/>
    <cellStyle name="Normal 5 5 7" xfId="605" xr:uid="{00000000-0005-0000-0000-00005D020000}"/>
    <cellStyle name="Normal 5 5 7 2" xfId="1398" xr:uid="{C681E492-7CD7-4A61-AA1A-FD5A48EDA954}"/>
    <cellStyle name="Normal 5 5 7 2 2" xfId="3006" xr:uid="{581BDC8F-355B-4267-85A6-2B705B5F171B}"/>
    <cellStyle name="Normal 5 5 7 3" xfId="1399" xr:uid="{EE29C8AA-1D9E-4285-BC33-EFEFC2F60F47}"/>
    <cellStyle name="Normal 5 5 7 4" xfId="2424" xr:uid="{8558F48C-30C4-4268-9734-468F7CF9C4C8}"/>
    <cellStyle name="Normal 5 5 7 5" xfId="4178" xr:uid="{4211B222-B5E6-41E6-BC15-DF05AE84E78D}"/>
    <cellStyle name="Normal 5 5 8" xfId="606" xr:uid="{00000000-0005-0000-0000-00005E020000}"/>
    <cellStyle name="Normal 5 5 8 2" xfId="1400" xr:uid="{658BF7CC-1BAC-4CF5-A0BE-A8EFA6094C7F}"/>
    <cellStyle name="Normal 5 5 8 2 2" xfId="3007" xr:uid="{98E2775D-92DF-41A3-9A95-8700F0D8CB15}"/>
    <cellStyle name="Normal 5 5 8 3" xfId="1401" xr:uid="{122504AD-F5A8-445E-B473-1AE27199D5AE}"/>
    <cellStyle name="Normal 5 5 8 4" xfId="2425" xr:uid="{4031BD6D-E0F2-4F41-8B64-0FFAE418DBF2}"/>
    <cellStyle name="Normal 5 5 8 5" xfId="4179" xr:uid="{34FFA7CC-D20C-4B8C-8E2E-E68FFECED751}"/>
    <cellStyle name="Normal 5 5 9" xfId="607" xr:uid="{00000000-0005-0000-0000-00005F020000}"/>
    <cellStyle name="Normal 5 5 9 2" xfId="1402" xr:uid="{498ED580-6860-445E-B7B9-3708A3D9F47C}"/>
    <cellStyle name="Normal 5 5 9 3" xfId="1403" xr:uid="{04B2D00C-2D05-44A0-83A0-8D104C9D96D0}"/>
    <cellStyle name="Normal 5 6" xfId="608" xr:uid="{00000000-0005-0000-0000-000060020000}"/>
    <cellStyle name="Normal 5 6 2" xfId="4904" xr:uid="{B0FC9455-8AE0-4D27-B4CE-5551580BA60A}"/>
    <cellStyle name="Normal 6" xfId="609" xr:uid="{00000000-0005-0000-0000-000061020000}"/>
    <cellStyle name="Normal 6 2" xfId="610" xr:uid="{00000000-0005-0000-0000-000062020000}"/>
    <cellStyle name="Normal 6 2 2" xfId="611" xr:uid="{00000000-0005-0000-0000-000063020000}"/>
    <cellStyle name="Normal 6 2 3" xfId="1404" xr:uid="{2ECF6D69-0DA8-4204-A118-3001768F95DE}"/>
    <cellStyle name="Normal 6 2 4" xfId="1405" xr:uid="{1263AF09-3296-4CBF-AB05-CDE5CAE5CD4F}"/>
    <cellStyle name="Normal 6 2 4 2" xfId="1406" xr:uid="{A03F248A-14F8-48F6-89F1-6FE0DA452F8C}"/>
    <cellStyle name="Normal 6 2 4 2 2" xfId="1407" xr:uid="{DB914D69-A6F6-43EC-A0EE-98B833923C5F}"/>
    <cellStyle name="Normal 6 2 4 2 3" xfId="3784" xr:uid="{C88BABC3-354C-4ECD-9D27-C29162360A6B}"/>
    <cellStyle name="Normal 6 2 4 2 3 2" xfId="3848" xr:uid="{2F3174CC-8161-4C7E-A36E-B4E17DA2DDEB}"/>
    <cellStyle name="Normal 6 2 4 3" xfId="1408" xr:uid="{B9D88A4F-D2CB-43B8-BCA8-A380129470E7}"/>
    <cellStyle name="Normal 6 2 5" xfId="1409" xr:uid="{B3D7BD81-952B-46FD-8826-962D5D7D09D6}"/>
    <cellStyle name="Normal 6 3" xfId="612" xr:uid="{00000000-0005-0000-0000-000064020000}"/>
    <cellStyle name="Normal 6 3 2" xfId="613" xr:uid="{00000000-0005-0000-0000-000065020000}"/>
    <cellStyle name="Normal 6 3 3" xfId="614" xr:uid="{00000000-0005-0000-0000-000066020000}"/>
    <cellStyle name="Normal 6 3 3 2" xfId="615" xr:uid="{00000000-0005-0000-0000-000067020000}"/>
    <cellStyle name="Normal 6 3 3 3" xfId="616" xr:uid="{00000000-0005-0000-0000-000068020000}"/>
    <cellStyle name="Normal 6 3 3 3 2" xfId="617" xr:uid="{00000000-0005-0000-0000-000069020000}"/>
    <cellStyle name="Normal 6 3 3 3 2 2" xfId="618" xr:uid="{00000000-0005-0000-0000-00006A020000}"/>
    <cellStyle name="Normal 6 3 3 3 2 3" xfId="619" xr:uid="{00000000-0005-0000-0000-00006B020000}"/>
    <cellStyle name="Normal 6 3 3 3 2 3 2" xfId="620" xr:uid="{00000000-0005-0000-0000-00006C020000}"/>
    <cellStyle name="Normal 6 3 3 3 2 3 2 2" xfId="1410" xr:uid="{DD47D55F-D094-4D95-B65A-0A68F5AF47EE}"/>
    <cellStyle name="Normal 6 3 3 3 2 3 2 3" xfId="1411" xr:uid="{CF839A9C-65B9-4E43-9198-ECEB6B62B7CB}"/>
    <cellStyle name="Normal 6 3 3 3 2 3 2 3 2" xfId="2058" xr:uid="{B0ACBACF-F69F-4C62-8EC3-5B183F4A6415}"/>
    <cellStyle name="Normal 6 3 3 3 2 3 2 3 3" xfId="3785" xr:uid="{DB0F0FE6-DDDE-402A-B727-A80680E74350}"/>
    <cellStyle name="Normal 6 3 3 3 2 3 2 3 3 2" xfId="3863" xr:uid="{F0E6F391-7A6E-447F-9862-4E05C7544A69}"/>
    <cellStyle name="Normal 6 3 3 3 2 3 3" xfId="1412" xr:uid="{C4948293-6C06-417D-9A2A-68A233DA4A14}"/>
    <cellStyle name="Normal 6 3 3 3 2 3 4" xfId="3009" xr:uid="{2A3F28BA-7913-40C1-A5CD-FC181EF88603}"/>
    <cellStyle name="Normal 6 3 3 3 2 3 5" xfId="2165" xr:uid="{A2636865-A3AF-45F0-9449-D7F9A0E7E058}"/>
    <cellStyle name="Normal 6 3 3 3 2 3 5 2" xfId="4827" xr:uid="{A3AC7726-5B77-4B49-8BE7-972C188F8CB6}"/>
    <cellStyle name="Normal 6 3 3 3 2 3 6" xfId="4181" xr:uid="{350EF552-1B88-4BE1-8A29-9466F40B6C41}"/>
    <cellStyle name="Normal 6 3 3 3 2 3 6 2" xfId="4849" xr:uid="{D87FE5D1-7438-42A0-A358-6E58B78ACC7D}"/>
    <cellStyle name="Normal 6 3 3 3 2 3 7" xfId="4905" xr:uid="{D7EEE49F-C4B0-4EC0-845D-C619A47952C2}"/>
    <cellStyle name="Normal 6 3 3 3 2 4" xfId="621" xr:uid="{00000000-0005-0000-0000-00006D020000}"/>
    <cellStyle name="Normal 6 3 3 3 2 4 2" xfId="3008" xr:uid="{10C166FB-84DC-4C14-8602-1D70C54D2BBF}"/>
    <cellStyle name="Normal 6 3 3 3 2 4 3" xfId="1413" xr:uid="{7C6457C3-A4C4-468A-AC42-6F294F76CDB6}"/>
    <cellStyle name="Normal 6 3 3 3 2 4 4" xfId="4906" xr:uid="{2432C078-73B6-44DE-A239-FA138750196E}"/>
    <cellStyle name="Normal 6 3 3 3 2 5" xfId="2164" xr:uid="{A04EDAB8-22DA-4D80-B2A0-D6E2DA7BDE76}"/>
    <cellStyle name="Normal 6 3 3 3 2 5 2" xfId="4784" xr:uid="{AA9626AD-565B-4941-9766-53B4C41073BD}"/>
    <cellStyle name="Normal 6 3 3 3 2 6" xfId="4180" xr:uid="{62EF929F-EB7E-4046-B75C-F55301CF1AFA}"/>
    <cellStyle name="Normal 6 3 3 3 2 6 2" xfId="3844" xr:uid="{531844EB-23DD-49E2-83EA-F5FC6F0E2FB8}"/>
    <cellStyle name="Normal 6 3 3 3 3" xfId="622" xr:uid="{00000000-0005-0000-0000-00006E020000}"/>
    <cellStyle name="Normal 6 3 3 3 4" xfId="623" xr:uid="{00000000-0005-0000-0000-00006F020000}"/>
    <cellStyle name="Normal 6 3 3 3 4 2" xfId="624" xr:uid="{00000000-0005-0000-0000-000070020000}"/>
    <cellStyle name="Normal 6 3 3 3 4 2 2" xfId="625" xr:uid="{00000000-0005-0000-0000-000071020000}"/>
    <cellStyle name="Normal 6 3 3 3 4 2 2 2" xfId="1414" xr:uid="{D5B6C5FD-989B-4A45-823B-14275A7A37F9}"/>
    <cellStyle name="Normal 6 3 3 3 4 2 2 2 2" xfId="2059" xr:uid="{B234B0BD-BF41-4968-9AAA-30E0C733E24E}"/>
    <cellStyle name="Normal 6 3 3 3 4 2 2 2 3" xfId="3786" xr:uid="{C09D2A2C-6239-402D-8F52-F9CB52C9AC90}"/>
    <cellStyle name="Normal 6 3 3 3 4 2 2 2 3 2" xfId="3896" xr:uid="{F7C2B052-1DD6-4372-807D-40926F14B163}"/>
    <cellStyle name="Normal 6 3 3 3 4 2 2 3" xfId="2060" xr:uid="{62C6B4E0-D847-4DE5-8BAF-833CA0A8BE9D}"/>
    <cellStyle name="Normal 6 3 3 3 4 2 3" xfId="626" xr:uid="{00000000-0005-0000-0000-000072020000}"/>
    <cellStyle name="Normal 6 3 3 3 4 2 3 2" xfId="1416" xr:uid="{CDFD5F94-7B83-40F9-88E0-5305768C1945}"/>
    <cellStyle name="Normal 6 3 3 3 4 2 3 3" xfId="1417" xr:uid="{841E1A14-BA20-4274-AF02-297A859FC00F}"/>
    <cellStyle name="Normal 6 3 3 3 4 2 3 4" xfId="2167" xr:uid="{F3F0C849-C07B-4EC6-A2F4-AE45635BC356}"/>
    <cellStyle name="Normal 6 3 3 3 4 2 3 4 2" xfId="3901" xr:uid="{7F4C690F-0F36-4B23-AE9B-C87A49811E06}"/>
    <cellStyle name="Normal 6 3 3 3 4 2 3 5" xfId="1415" xr:uid="{CCA9EBD7-99B9-4F3D-BE84-F875603386E6}"/>
    <cellStyle name="Normal 6 3 3 3 4 2 3 6" xfId="4908" xr:uid="{9E1F4D9C-C0EB-4581-A5C0-58F1ECD76E9A}"/>
    <cellStyle name="Normal 6 3 3 3 4 3" xfId="1418" xr:uid="{7E1FFA77-9230-4189-AF7C-8A989B2BCED5}"/>
    <cellStyle name="Normal 6 3 3 3 4 4" xfId="3010" xr:uid="{D1A36746-5B30-4C4F-960E-1224EE8B2118}"/>
    <cellStyle name="Normal 6 3 3 3 4 5" xfId="2166" xr:uid="{5807043F-36B1-45B5-833C-AB082436C373}"/>
    <cellStyle name="Normal 6 3 3 3 4 5 2" xfId="4819" xr:uid="{1FDC9EE0-D5C0-4930-981E-71462D3B614E}"/>
    <cellStyle name="Normal 6 3 3 3 4 6" xfId="4182" xr:uid="{0B78489A-F5DB-46EF-90F7-79FDB720FFD9}"/>
    <cellStyle name="Normal 6 3 3 3 4 6 2" xfId="3823" xr:uid="{BD5BD435-6CE6-4244-8438-9A3C0BDFA224}"/>
    <cellStyle name="Normal 6 3 3 3 4 7" xfId="4907" xr:uid="{1963186F-D32D-44F8-839B-354DE5992919}"/>
    <cellStyle name="Normal 6 3 3 3 5" xfId="1419" xr:uid="{863DBCA0-E374-486C-A5C5-CB978A333C7E}"/>
    <cellStyle name="Normal 6 3 3 3 5 2" xfId="1420" xr:uid="{98B9316B-0C38-4AF6-9107-B49B8B889963}"/>
    <cellStyle name="Normal 6 3 3 3 5 3" xfId="3787" xr:uid="{A1CE06AF-6629-4E3A-883B-CD243FEF4249}"/>
    <cellStyle name="Normal 6 3 3 3 5 3 2" xfId="3847" xr:uid="{E2985153-DF9E-43BA-A792-DD48D43F23A9}"/>
    <cellStyle name="Normal 6 3 3 4" xfId="627" xr:uid="{00000000-0005-0000-0000-000073020000}"/>
    <cellStyle name="Normal 6 3 3 4 2" xfId="628" xr:uid="{00000000-0005-0000-0000-000074020000}"/>
    <cellStyle name="Normal 6 3 3 4 3" xfId="629" xr:uid="{00000000-0005-0000-0000-000075020000}"/>
    <cellStyle name="Normal 6 3 3 4 3 2" xfId="630" xr:uid="{00000000-0005-0000-0000-000076020000}"/>
    <cellStyle name="Normal 6 3 3 4 3 2 2" xfId="1421" xr:uid="{5522C0FD-3C7A-4E06-B5C0-A4EC2056B612}"/>
    <cellStyle name="Normal 6 3 3 4 3 2 3" xfId="1422" xr:uid="{2246B69E-0130-49D0-9D82-497A75E058CF}"/>
    <cellStyle name="Normal 6 3 3 4 3 2 3 2" xfId="2061" xr:uid="{6F07FA54-2401-4E9A-9975-3EF2B1AA854C}"/>
    <cellStyle name="Normal 6 3 3 4 3 2 3 3" xfId="3788" xr:uid="{F53E0861-0CD1-4726-B6C7-7A9FFE1D92BB}"/>
    <cellStyle name="Normal 6 3 3 4 3 2 3 3 2" xfId="3882" xr:uid="{0C38D7C2-2B21-4894-AC08-E56D158D6527}"/>
    <cellStyle name="Normal 6 3 3 4 3 3" xfId="1423" xr:uid="{F51C3229-4255-439E-BD99-C47C2E5880BA}"/>
    <cellStyle name="Normal 6 3 3 4 3 4" xfId="3011" xr:uid="{9D15615C-0558-4A18-ABBF-27A1DA423590}"/>
    <cellStyle name="Normal 6 3 3 4 3 5" xfId="2169" xr:uid="{155F4509-E4B5-44C3-9B72-B7530F22283C}"/>
    <cellStyle name="Normal 6 3 3 4 3 5 2" xfId="4002" xr:uid="{757C1720-93A1-4E97-B421-97C1A7F46B98}"/>
    <cellStyle name="Normal 6 3 3 4 3 6" xfId="4184" xr:uid="{EA9C165C-BE1F-4FC1-86D9-26273DF78000}"/>
    <cellStyle name="Normal 6 3 3 4 3 6 2" xfId="3859" xr:uid="{D708282A-E1D8-4123-85E6-61182FFC055B}"/>
    <cellStyle name="Normal 6 3 3 4 3 7" xfId="4909" xr:uid="{A0FDAA90-7AD7-48B6-AE45-B8A3434EEBDD}"/>
    <cellStyle name="Normal 6 3 3 4 4" xfId="631" xr:uid="{00000000-0005-0000-0000-000077020000}"/>
    <cellStyle name="Normal 6 3 3 4 4 2" xfId="2062" xr:uid="{95DD7FD2-3014-4635-BD00-460F16C07062}"/>
    <cellStyle name="Normal 6 3 3 4 4 3" xfId="3789" xr:uid="{F5EF55E9-4B29-447A-813F-1BC95AF684F2}"/>
    <cellStyle name="Normal 6 3 3 4 4 3 2" xfId="3853" xr:uid="{37D2392A-96A4-4E83-8BAB-E5F6011C996C}"/>
    <cellStyle name="Normal 6 3 3 4 4 4" xfId="1424" xr:uid="{058F9FA6-6E79-4285-A65E-70E719005FC8}"/>
    <cellStyle name="Normal 6 3 3 4 4 5" xfId="4910" xr:uid="{16B42F41-F2E1-4A5C-9A18-465F7A1BD893}"/>
    <cellStyle name="Normal 6 3 3 4 5" xfId="2168" xr:uid="{DE5A20ED-CC47-4003-B589-1AA2470DA3A7}"/>
    <cellStyle name="Normal 6 3 3 4 5 2" xfId="3923" xr:uid="{C58D5FD8-4F85-444A-B801-68BFEF2FE27D}"/>
    <cellStyle name="Normal 6 3 3 4 6" xfId="4183" xr:uid="{51E08EE8-3808-4FCF-97C9-5783FA9C5016}"/>
    <cellStyle name="Normal 6 3 3 4 6 2" xfId="3845" xr:uid="{5F43B1B5-FC99-44F8-92B1-28793F1A18DD}"/>
    <cellStyle name="Normal 6 3 3 5" xfId="632" xr:uid="{00000000-0005-0000-0000-000078020000}"/>
    <cellStyle name="Normal 6 3 3 5 2" xfId="4836" xr:uid="{F5F7B0FB-DE23-4D18-9B5F-405C1865791B}"/>
    <cellStyle name="Normal 6 3 3 5 3" xfId="4911" xr:uid="{A57CD437-47B6-48EE-B606-DF89DA5F5BDD}"/>
    <cellStyle name="Normal 6 3 4" xfId="633" xr:uid="{00000000-0005-0000-0000-000079020000}"/>
    <cellStyle name="Normal 6 3 4 2" xfId="634" xr:uid="{00000000-0005-0000-0000-00007A020000}"/>
    <cellStyle name="Normal 6 3 4 3" xfId="635" xr:uid="{00000000-0005-0000-0000-00007B020000}"/>
    <cellStyle name="Normal 6 3 4 3 2" xfId="636" xr:uid="{00000000-0005-0000-0000-00007C020000}"/>
    <cellStyle name="Normal 6 3 4 3 2 2" xfId="1425" xr:uid="{6BB93FE3-8C91-461A-8291-500011522909}"/>
    <cellStyle name="Normal 6 3 4 3 2 3" xfId="1426" xr:uid="{079A28E9-CEEC-4429-B488-456714A7D706}"/>
    <cellStyle name="Normal 6 3 4 3 2 3 2" xfId="2063" xr:uid="{F0CFFDF1-D7C8-49D7-9EB6-95D326EA90B5}"/>
    <cellStyle name="Normal 6 3 4 3 2 3 3" xfId="3790" xr:uid="{72CAB43F-B1E9-4B63-A820-03608AF53816}"/>
    <cellStyle name="Normal 6 3 4 3 2 3 3 2" xfId="3842" xr:uid="{B6BE7CE2-557B-45F9-8AC3-E3BAC8644A2A}"/>
    <cellStyle name="Normal 6 3 4 3 3" xfId="1427" xr:uid="{7AA2713A-9BAC-43A2-B667-1F7E82A59461}"/>
    <cellStyle name="Normal 6 3 4 3 4" xfId="3013" xr:uid="{FEB5934F-6A20-4EAD-8B91-478E320983B8}"/>
    <cellStyle name="Normal 6 3 4 3 5" xfId="2171" xr:uid="{56941521-15AD-46EF-B74B-029741324B3C}"/>
    <cellStyle name="Normal 6 3 4 3 5 2" xfId="4788" xr:uid="{6EE9C959-EF8C-4D2F-9EE1-21FE408DCC20}"/>
    <cellStyle name="Normal 6 3 4 3 6" xfId="4186" xr:uid="{EB301AE0-0E80-4205-8440-E69DE45D531E}"/>
    <cellStyle name="Normal 6 3 4 3 6 2" xfId="3904" xr:uid="{2BD9A38D-C98E-482C-BCA8-1DA5D7ED5052}"/>
    <cellStyle name="Normal 6 3 4 3 7" xfId="4912" xr:uid="{E11B71C0-E0FE-43F7-8465-B9F3504F9903}"/>
    <cellStyle name="Normal 6 3 4 4" xfId="637" xr:uid="{00000000-0005-0000-0000-00007D020000}"/>
    <cellStyle name="Normal 6 3 4 4 2" xfId="3012" xr:uid="{F217A93A-31EA-49A4-8733-CA57181C8FBC}"/>
    <cellStyle name="Normal 6 3 4 4 3" xfId="4913" xr:uid="{D60E0470-483E-4132-BE8F-7A2AE7676F22}"/>
    <cellStyle name="Normal 6 3 4 5" xfId="2170" xr:uid="{2C024632-C797-4F65-93A7-1B859E41432E}"/>
    <cellStyle name="Normal 6 3 4 5 2" xfId="4773" xr:uid="{B0DB613A-5923-4EEB-A16E-D318CFB96A23}"/>
    <cellStyle name="Normal 6 3 4 6" xfId="4185" xr:uid="{83B322B5-D2AC-45A2-9C54-22C4B56FA574}"/>
    <cellStyle name="Normal 6 3 4 6 2" xfId="3827" xr:uid="{DFC4BB55-7AF0-47CF-AFD5-1CA2BF318DCE}"/>
    <cellStyle name="Normal 6 3 5" xfId="638" xr:uid="{00000000-0005-0000-0000-00007E020000}"/>
    <cellStyle name="Normal 6 3 5 2" xfId="4914" xr:uid="{D3134AD9-E69A-461E-9A55-E54AF41DE23E}"/>
    <cellStyle name="Normal 6 4" xfId="639" xr:uid="{00000000-0005-0000-0000-00007F020000}"/>
    <cellStyle name="Normal 6 5" xfId="640" xr:uid="{00000000-0005-0000-0000-000080020000}"/>
    <cellStyle name="Normal 6 5 2" xfId="641" xr:uid="{00000000-0005-0000-0000-000081020000}"/>
    <cellStyle name="Normal 6 5 3" xfId="642" xr:uid="{00000000-0005-0000-0000-000082020000}"/>
    <cellStyle name="Normal 6 5 3 2" xfId="643" xr:uid="{00000000-0005-0000-0000-000083020000}"/>
    <cellStyle name="Normal 6 5 3 2 2" xfId="644" xr:uid="{00000000-0005-0000-0000-000084020000}"/>
    <cellStyle name="Normal 6 5 3 2 3" xfId="645" xr:uid="{00000000-0005-0000-0000-000085020000}"/>
    <cellStyle name="Normal 6 5 3 2 3 2" xfId="646" xr:uid="{00000000-0005-0000-0000-000086020000}"/>
    <cellStyle name="Normal 6 5 3 2 3 2 2" xfId="1428" xr:uid="{0ED42105-F7CE-4926-8DE0-3078B6680F0C}"/>
    <cellStyle name="Normal 6 5 3 2 3 2 3" xfId="1429" xr:uid="{0CB65E2C-C8B1-4901-9326-D91277FDBB24}"/>
    <cellStyle name="Normal 6 5 3 2 3 2 3 2" xfId="2064" xr:uid="{EE6A82CD-4679-4A52-9FCF-5A5BACF900DD}"/>
    <cellStyle name="Normal 6 5 3 2 3 2 3 3" xfId="3791" xr:uid="{2E7DA6F7-9309-4088-BA2B-839DD9CFA4FD}"/>
    <cellStyle name="Normal 6 5 3 2 3 2 3 3 2" xfId="3869" xr:uid="{49B1EB77-BD44-45F4-8C4D-4A137062BD91}"/>
    <cellStyle name="Normal 6 5 3 2 3 3" xfId="1430" xr:uid="{05881163-5FC6-4A30-8E17-801269A4C8A9}"/>
    <cellStyle name="Normal 6 5 3 2 3 4" xfId="3015" xr:uid="{0B8B16C2-662D-4D4F-8906-958295E5F032}"/>
    <cellStyle name="Normal 6 5 3 2 3 5" xfId="2174" xr:uid="{9A67E359-5BEC-4D14-AD01-B4010C13665C}"/>
    <cellStyle name="Normal 6 5 3 2 3 5 2" xfId="4795" xr:uid="{DD188E36-B176-4EF3-9897-0AD97A19C3FF}"/>
    <cellStyle name="Normal 6 5 3 2 3 6" xfId="4189" xr:uid="{1B1F2C9D-0F58-4ED5-9F76-7D13AAA73D46}"/>
    <cellStyle name="Normal 6 5 3 2 3 6 2" xfId="3832" xr:uid="{30CB5BB3-E321-4855-860D-A13604DF05F6}"/>
    <cellStyle name="Normal 6 5 3 2 3 7" xfId="4915" xr:uid="{6B04BBA1-63BA-4D41-9952-C7E55590D06C}"/>
    <cellStyle name="Normal 6 5 3 2 4" xfId="647" xr:uid="{00000000-0005-0000-0000-000087020000}"/>
    <cellStyle name="Normal 6 5 3 2 4 2" xfId="3014" xr:uid="{290C0BC7-9D69-4B46-8F39-3057ADD4F53D}"/>
    <cellStyle name="Normal 6 5 3 2 4 3" xfId="1431" xr:uid="{A7B62406-E881-4762-B483-E379B5D60277}"/>
    <cellStyle name="Normal 6 5 3 2 4 4" xfId="4916" xr:uid="{E6F645F6-87C6-4FC8-83DA-2F46FDF52F08}"/>
    <cellStyle name="Normal 6 5 3 2 5" xfId="2173" xr:uid="{BF24B6F9-2A2E-4D65-A91F-FBD187AD957B}"/>
    <cellStyle name="Normal 6 5 3 2 5 2" xfId="4831" xr:uid="{E35CB64B-6024-4FD3-ADEF-C3C2A84B970A}"/>
    <cellStyle name="Normal 6 5 3 2 6" xfId="4188" xr:uid="{245F1A2A-54BB-4135-AFD0-911B9042313C}"/>
    <cellStyle name="Normal 6 5 3 2 6 2" xfId="3840" xr:uid="{058C53D0-97C2-4991-B14D-8DBCCD9374F7}"/>
    <cellStyle name="Normal 6 5 3 3" xfId="648" xr:uid="{00000000-0005-0000-0000-000088020000}"/>
    <cellStyle name="Normal 6 5 3 4" xfId="649" xr:uid="{00000000-0005-0000-0000-000089020000}"/>
    <cellStyle name="Normal 6 5 3 4 2" xfId="650" xr:uid="{00000000-0005-0000-0000-00008A020000}"/>
    <cellStyle name="Normal 6 5 3 4 2 2" xfId="651" xr:uid="{00000000-0005-0000-0000-00008B020000}"/>
    <cellStyle name="Normal 6 5 3 4 2 2 2" xfId="1432" xr:uid="{364DC258-9562-45A2-86B7-04EFCD992B19}"/>
    <cellStyle name="Normal 6 5 3 4 2 2 2 2" xfId="2065" xr:uid="{D74C2D68-B1C2-4FE7-87B6-4B177C094063}"/>
    <cellStyle name="Normal 6 5 3 4 2 2 2 3" xfId="3792" xr:uid="{B166FDDE-B4BE-40D0-A76C-944B0AA730B7}"/>
    <cellStyle name="Normal 6 5 3 4 2 2 2 3 2" xfId="3870" xr:uid="{2891B95E-C8E3-4C5E-B1B4-8D99FE18C174}"/>
    <cellStyle name="Normal 6 5 3 4 2 2 3" xfId="2066" xr:uid="{8646B069-7624-4EAC-BBDD-D15A0A48BA65}"/>
    <cellStyle name="Normal 6 5 3 4 2 3" xfId="652" xr:uid="{00000000-0005-0000-0000-00008C020000}"/>
    <cellStyle name="Normal 6 5 3 4 2 3 2" xfId="1434" xr:uid="{A236064E-BDC5-4E29-AB0A-04DE4D58437D}"/>
    <cellStyle name="Normal 6 5 3 4 2 3 3" xfId="1435" xr:uid="{E1B63BD8-BFA2-407D-ACCA-9DE726B5A106}"/>
    <cellStyle name="Normal 6 5 3 4 2 3 4" xfId="2176" xr:uid="{58B301F5-6E3C-4B53-B088-B6C61A7B29FE}"/>
    <cellStyle name="Normal 6 5 3 4 2 3 4 2" xfId="3911" xr:uid="{A1001855-63F7-4049-BB46-6736C07C76C0}"/>
    <cellStyle name="Normal 6 5 3 4 2 3 5" xfId="1433" xr:uid="{1B0AF460-1D77-4E34-A206-5C4AFB4DA812}"/>
    <cellStyle name="Normal 6 5 3 4 2 3 6" xfId="4918" xr:uid="{D4F14A3F-3E25-4188-8AE4-918A3ECF607E}"/>
    <cellStyle name="Normal 6 5 3 4 3" xfId="1436" xr:uid="{C3F1A693-BA6C-49E9-B707-66EC343924FE}"/>
    <cellStyle name="Normal 6 5 3 4 4" xfId="3016" xr:uid="{A32255E6-7C26-4ECA-A26E-6AEB6940BB42}"/>
    <cellStyle name="Normal 6 5 3 4 5" xfId="2175" xr:uid="{F1FAC725-2333-4D84-A5FC-21E286B27EE0}"/>
    <cellStyle name="Normal 6 5 3 4 5 2" xfId="4815" xr:uid="{D08442E5-E32A-4713-BB45-69404943D6DE}"/>
    <cellStyle name="Normal 6 5 3 4 6" xfId="4190" xr:uid="{32E83A89-3E3D-4172-AB27-DC120DBF47DE}"/>
    <cellStyle name="Normal 6 5 3 4 6 2" xfId="3874" xr:uid="{6FEAE1C0-8EB5-41F5-92A6-AFAFD595FBFF}"/>
    <cellStyle name="Normal 6 5 3 4 7" xfId="4917" xr:uid="{CE4568A8-7E2B-428A-B586-06F4F87DFD1B}"/>
    <cellStyle name="Normal 6 5 3 5" xfId="1437" xr:uid="{8453335D-F9E1-4D7D-939A-9BCE4D46985B}"/>
    <cellStyle name="Normal 6 5 3 5 2" xfId="1438" xr:uid="{DDB8C4A8-6B35-49CD-BE39-12B1362F9CDF}"/>
    <cellStyle name="Normal 6 5 3 5 3" xfId="3793" xr:uid="{668E5F65-B45A-4345-9C62-15B8DE98FD96}"/>
    <cellStyle name="Normal 6 5 3 5 3 2" xfId="3849" xr:uid="{BB345153-57D9-454B-8F91-D9EC0B55B134}"/>
    <cellStyle name="Normal 6 5 4" xfId="653" xr:uid="{00000000-0005-0000-0000-00008D020000}"/>
    <cellStyle name="Normal 6 5 4 2" xfId="654" xr:uid="{00000000-0005-0000-0000-00008E020000}"/>
    <cellStyle name="Normal 6 5 4 3" xfId="655" xr:uid="{00000000-0005-0000-0000-00008F020000}"/>
    <cellStyle name="Normal 6 5 4 3 2" xfId="656" xr:uid="{00000000-0005-0000-0000-000090020000}"/>
    <cellStyle name="Normal 6 5 4 3 2 2" xfId="1439" xr:uid="{3EB10A57-99FD-429F-A9CE-A650C5D35E6A}"/>
    <cellStyle name="Normal 6 5 4 3 2 3" xfId="1440" xr:uid="{738E1602-55AB-4189-90FE-AF2A48B74D11}"/>
    <cellStyle name="Normal 6 5 4 3 2 3 2" xfId="2067" xr:uid="{BDEEF45A-7A48-40DC-9D38-22D31F644934}"/>
    <cellStyle name="Normal 6 5 4 3 2 3 3" xfId="3794" xr:uid="{E623801F-2B2B-45DB-B52F-30C3AA5048B8}"/>
    <cellStyle name="Normal 6 5 4 3 2 3 3 2" xfId="3912" xr:uid="{FD0C500D-8E63-44DF-9F40-981BEE26B322}"/>
    <cellStyle name="Normal 6 5 4 3 3" xfId="1441" xr:uid="{94D2B9C5-C124-46BD-B72F-271DF9F41D72}"/>
    <cellStyle name="Normal 6 5 4 3 4" xfId="3017" xr:uid="{A1F3DADC-3645-4C70-9B9A-B856ABF8F1E4}"/>
    <cellStyle name="Normal 6 5 4 3 5" xfId="2178" xr:uid="{D533C338-0125-4D50-A8F5-7455AE3A3573}"/>
    <cellStyle name="Normal 6 5 4 3 5 2" xfId="3919" xr:uid="{AE9D911A-2BD1-4198-9EC3-9AD7739C5D11}"/>
    <cellStyle name="Normal 6 5 4 3 6" xfId="4192" xr:uid="{5EFCF36C-A81F-4EDE-9B59-CAB9F5E622C5}"/>
    <cellStyle name="Normal 6 5 4 3 6 2" xfId="3862" xr:uid="{F52C71CB-E297-410C-A6B2-5E62189D549F}"/>
    <cellStyle name="Normal 6 5 4 3 7" xfId="4919" xr:uid="{971680E6-A9D6-40A9-A65E-8C7D2BCD98AF}"/>
    <cellStyle name="Normal 6 5 4 4" xfId="657" xr:uid="{00000000-0005-0000-0000-000091020000}"/>
    <cellStyle name="Normal 6 5 4 4 2" xfId="2068" xr:uid="{1B879432-61B8-4CB3-9E8C-190B6BFA6AF5}"/>
    <cellStyle name="Normal 6 5 4 4 3" xfId="3795" xr:uid="{4E350ACF-EB90-47F0-BA95-1B4D2C8FA0EB}"/>
    <cellStyle name="Normal 6 5 4 4 3 2" xfId="4840" xr:uid="{E3014F3E-4DE2-4C3C-BCAC-2ECB1C05248B}"/>
    <cellStyle name="Normal 6 5 4 4 4" xfId="1442" xr:uid="{784C4F1D-3EC3-4BA3-9CB9-F50A87EA4716}"/>
    <cellStyle name="Normal 6 5 4 4 5" xfId="4920" xr:uid="{2A030978-8536-42F7-9DA6-4F136E9C0BBA}"/>
    <cellStyle name="Normal 6 5 4 5" xfId="2177" xr:uid="{0087C102-97A9-4003-85CB-5C59D352BE62}"/>
    <cellStyle name="Normal 6 5 4 5 2" xfId="4775" xr:uid="{7FDE858A-32C4-481C-8613-8239FB28B213}"/>
    <cellStyle name="Normal 6 5 4 6" xfId="4191" xr:uid="{38008966-8283-45D7-867D-7C2584DCAE50}"/>
    <cellStyle name="Normal 6 5 4 6 2" xfId="3877" xr:uid="{9A19BC56-CD68-4709-8F49-2809FA9A26EE}"/>
    <cellStyle name="Normal 6 5 5" xfId="658" xr:uid="{00000000-0005-0000-0000-000092020000}"/>
    <cellStyle name="Normal 6 5 5 2" xfId="3881" xr:uid="{2240ED13-7B8B-4A91-BFF4-223147D908B2}"/>
    <cellStyle name="Normal 6 5 5 3" xfId="4921" xr:uid="{F8E4B006-4544-4227-9581-D24BA1C4F720}"/>
    <cellStyle name="Normal 6 6" xfId="659" xr:uid="{00000000-0005-0000-0000-000093020000}"/>
    <cellStyle name="Normal 6 6 2" xfId="660" xr:uid="{00000000-0005-0000-0000-000094020000}"/>
    <cellStyle name="Normal 6 6 3" xfId="661" xr:uid="{00000000-0005-0000-0000-000095020000}"/>
    <cellStyle name="Normal 6 6 3 2" xfId="662" xr:uid="{00000000-0005-0000-0000-000096020000}"/>
    <cellStyle name="Normal 6 6 3 3" xfId="663" xr:uid="{00000000-0005-0000-0000-000097020000}"/>
    <cellStyle name="Normal 6 6 3 3 2" xfId="1444" xr:uid="{1BB1B589-5C8C-403B-9269-B02E48A87858}"/>
    <cellStyle name="Normal 6 6 3 3 3" xfId="1445" xr:uid="{E3A4AF9C-981F-47C9-BA1A-734A1999AD1D}"/>
    <cellStyle name="Normal 6 6 3 3 4" xfId="2180" xr:uid="{F40A70C7-B57A-4F99-8DD9-26FDF8F025A0}"/>
    <cellStyle name="Normal 6 6 3 3 4 2" xfId="3866" xr:uid="{5CC9061F-9215-45D6-85D2-88105B816006}"/>
    <cellStyle name="Normal 6 6 3 3 5" xfId="1443" xr:uid="{64F94F10-B4CD-4561-9E54-C6D347D3A2CD}"/>
    <cellStyle name="Normal 6 6 3 3 6" xfId="4922" xr:uid="{D2D6EC4C-AEC7-44B3-8A60-FC59B4ED12C0}"/>
    <cellStyle name="Normal 6 6 3 4" xfId="1446" xr:uid="{EE88E4D5-6343-4574-873A-ABB26B154BD2}"/>
    <cellStyle name="Normal 6 6 3 4 2" xfId="1447" xr:uid="{8445C52D-04B1-4528-B6EA-33B99C27BCBC}"/>
    <cellStyle name="Normal 6 6 3 4 3" xfId="3796" xr:uid="{365A154B-A3A5-47B5-ACF2-9A61F0C0A40E}"/>
    <cellStyle name="Normal 6 6 3 4 3 2" xfId="3860" xr:uid="{0FA69473-A5F0-4090-B897-31C2FE2AC30C}"/>
    <cellStyle name="Normal 6 6 4" xfId="664" xr:uid="{00000000-0005-0000-0000-000098020000}"/>
    <cellStyle name="Normal 6 6 4 2" xfId="665" xr:uid="{00000000-0005-0000-0000-000099020000}"/>
    <cellStyle name="Normal 6 6 4 2 2" xfId="1448" xr:uid="{4F91DD0C-A226-4400-9E10-9092EDFCC240}"/>
    <cellStyle name="Normal 6 6 4 2 3" xfId="1449" xr:uid="{33A00A6A-FA41-4B8E-ACBB-5913E333598C}"/>
    <cellStyle name="Normal 6 6 4 2 3 2" xfId="2069" xr:uid="{E7E865F2-8E22-4628-A81A-8018B938FA4F}"/>
    <cellStyle name="Normal 6 6 4 2 3 3" xfId="3797" xr:uid="{E71F64C4-2645-4F4E-B061-53F739F1CEF2}"/>
    <cellStyle name="Normal 6 6 4 2 3 3 2" xfId="4847" xr:uid="{F730D69E-19D1-461F-AE19-40BB91DEFA94}"/>
    <cellStyle name="Normal 6 6 4 3" xfId="1450" xr:uid="{BC851567-6C81-42B1-89AE-AC324B642816}"/>
    <cellStyle name="Normal 6 6 4 4" xfId="3018" xr:uid="{3857C4BE-CA5A-47D7-A195-E3F4DE473468}"/>
    <cellStyle name="Normal 6 6 4 5" xfId="2181" xr:uid="{D6208B92-91A1-43C2-9CAC-5CC0B0CFF409}"/>
    <cellStyle name="Normal 6 6 4 5 2" xfId="4783" xr:uid="{2B1D31A7-D4D8-47F1-B436-A6676BB56F9D}"/>
    <cellStyle name="Normal 6 6 4 6" xfId="4194" xr:uid="{2C6558A8-F3D7-4CE2-8E94-2CED0DC6CA96}"/>
    <cellStyle name="Normal 6 6 4 6 2" xfId="3834" xr:uid="{A560F2F5-769E-48D2-975D-2DFBD73B52DA}"/>
    <cellStyle name="Normal 6 6 4 7" xfId="4923" xr:uid="{7FD01ED8-B65B-4422-ACB8-111E562D6254}"/>
    <cellStyle name="Normal 6 6 5" xfId="666" xr:uid="{00000000-0005-0000-0000-00009A020000}"/>
    <cellStyle name="Normal 6 6 6" xfId="667" xr:uid="{00000000-0005-0000-0000-00009B020000}"/>
    <cellStyle name="Normal 6 6 6 2" xfId="1452" xr:uid="{97312A57-E634-4ED1-B08E-4A3E9A09EFF2}"/>
    <cellStyle name="Normal 6 6 6 3" xfId="1453" xr:uid="{825D8F9D-4BB6-49C3-89CB-0DF74B7F7475}"/>
    <cellStyle name="Normal 6 6 6 3 2" xfId="4774" xr:uid="{57AC3F2B-12D3-43A0-8C09-5639269E7C46}"/>
    <cellStyle name="Normal 6 6 6 3 2 2" xfId="3905" xr:uid="{836D76E3-79B8-4330-A1D0-399EF8F4D8E5}"/>
    <cellStyle name="Normal 6 6 6 4" xfId="2191" xr:uid="{68C27ACD-0F26-412B-9F73-A95A3C124710}"/>
    <cellStyle name="Normal 6 6 6 4 2" xfId="3810" xr:uid="{300858BE-3E15-461C-A79D-6FD41E712E9E}"/>
    <cellStyle name="Normal 6 6 6 5" xfId="4243" xr:uid="{06BC0714-8198-43DC-A73C-DEA041718FF4}"/>
    <cellStyle name="Normal 6 6 6 5 2" xfId="3886" xr:uid="{C5625841-44B9-4205-A488-EA0C27AB201C}"/>
    <cellStyle name="Normal 6 6 6 6" xfId="1451" xr:uid="{69581727-8AFE-4806-A2AC-D4F3EA45BED1}"/>
    <cellStyle name="Normal 6 6 6 7" xfId="4924" xr:uid="{8AE9B93A-ECEA-450B-B96E-B4ABD92AEA00}"/>
    <cellStyle name="Normal 6 6 7" xfId="1454" xr:uid="{0311D096-5E87-497D-BCB6-EEC20CAC77CA}"/>
    <cellStyle name="Normal 6 6 7 2" xfId="1455" xr:uid="{C46D0942-2BA7-4806-8FDE-11D52BDF5FD0}"/>
    <cellStyle name="Normal 6 6 7 3" xfId="3798" xr:uid="{87D70D16-BCB8-462E-946D-4FC74A5EF4DB}"/>
    <cellStyle name="Normal 6 6 7 3 2" xfId="4835" xr:uid="{1E40BF6E-DC2E-46B6-8C9A-41537CE56177}"/>
    <cellStyle name="Normal 6 6 8" xfId="2179" xr:uid="{DAF32647-CAD3-43D8-968F-10544E1A5AE0}"/>
    <cellStyle name="Normal 6 6 8 2" xfId="3893" xr:uid="{5B8E420A-8114-4AF7-956E-BD9A4BA5559F}"/>
    <cellStyle name="Normal 6 6 9" xfId="4193" xr:uid="{AD4522D0-21FA-48BA-BD90-2B3D78D22D75}"/>
    <cellStyle name="Normal 6 6 9 2" xfId="4860" xr:uid="{D32990E2-9FB3-41B2-A30F-71ECB78D4984}"/>
    <cellStyle name="Normal 6 7" xfId="668" xr:uid="{00000000-0005-0000-0000-00009C020000}"/>
    <cellStyle name="Normal 6 7 2" xfId="4925" xr:uid="{5039C900-9E85-44B1-9E97-79EADF3FA16A}"/>
    <cellStyle name="Normal 7" xfId="669" xr:uid="{00000000-0005-0000-0000-00009D020000}"/>
    <cellStyle name="Normal 7 10" xfId="670" xr:uid="{00000000-0005-0000-0000-00009E020000}"/>
    <cellStyle name="Normal 7 10 2" xfId="1456" xr:uid="{BD5DADAC-EC38-44F8-8514-E56E82FBCA23}"/>
    <cellStyle name="Normal 7 10 2 2" xfId="1457" xr:uid="{D5D6DB8D-6EDB-4232-BAEF-C211A067EE09}"/>
    <cellStyle name="Normal 7 10 2 3" xfId="2853" xr:uid="{88491601-67AA-4191-9F4B-D733D8ADE5C8}"/>
    <cellStyle name="Normal 7 10 2 4" xfId="4357" xr:uid="{14AEC44B-A261-41DE-83BD-F1E128F0B448}"/>
    <cellStyle name="Normal 7 10 3" xfId="1458" xr:uid="{F07F8142-3FC7-48B1-B48E-98A6D35E9440}"/>
    <cellStyle name="Normal 7 10 3 2" xfId="4716" xr:uid="{6589BD3B-0A79-49F2-A778-7F86A77BAD3E}"/>
    <cellStyle name="Normal 7 10 4" xfId="1459" xr:uid="{1524592A-D186-4588-A460-95E2C34295F4}"/>
    <cellStyle name="Normal 7 10 5" xfId="2546" xr:uid="{3D887B2A-FA76-4534-BCEC-483285A39C54}"/>
    <cellStyle name="Normal 7 10 6" xfId="2426" xr:uid="{1A79D96E-8D9C-4CCA-A4A4-25D90D3B3DA5}"/>
    <cellStyle name="Normal 7 10 7" xfId="4195" xr:uid="{6645B07C-8511-4EA7-AF25-5F48B343C0EB}"/>
    <cellStyle name="Normal 7 11" xfId="671" xr:uid="{00000000-0005-0000-0000-00009F020000}"/>
    <cellStyle name="Normal 7 11 2" xfId="1460" xr:uid="{BA3E6F31-E431-475D-B995-A37ABD3A050F}"/>
    <cellStyle name="Normal 7 11 2 2" xfId="1461" xr:uid="{83E50793-9111-492A-9DA1-F5FE0F83A910}"/>
    <cellStyle name="Normal 7 11 2 3" xfId="2854" xr:uid="{ADF4DAB4-FC9C-40E4-94F9-4F5CCE752EEA}"/>
    <cellStyle name="Normal 7 11 2 4" xfId="4358" xr:uid="{F0D7E63B-EC04-4B36-A2F7-562AE0F15CDF}"/>
    <cellStyle name="Normal 7 11 3" xfId="1462" xr:uid="{25FDCD12-18A3-468F-B9BE-00A9A74FDB51}"/>
    <cellStyle name="Normal 7 11 3 2" xfId="4717" xr:uid="{406E2D09-CE65-4F09-89B3-4F8B8FEF3C00}"/>
    <cellStyle name="Normal 7 11 4" xfId="1463" xr:uid="{596BB910-215B-4F2A-85BC-3772C724EC1A}"/>
    <cellStyle name="Normal 7 11 5" xfId="2606" xr:uid="{38D24464-2785-4BE2-8156-1B2609597361}"/>
    <cellStyle name="Normal 7 11 6" xfId="2427" xr:uid="{C9A902B8-413A-4E23-AB07-BAEA4468479B}"/>
    <cellStyle name="Normal 7 11 7" xfId="4196" xr:uid="{2A5AB8A4-E5CD-45D5-8272-CC807D2698B8}"/>
    <cellStyle name="Normal 7 12" xfId="672" xr:uid="{00000000-0005-0000-0000-0000A0020000}"/>
    <cellStyle name="Normal 7 12 2" xfId="1464" xr:uid="{90E1E424-8467-4EFD-91DE-23C9135E75B4}"/>
    <cellStyle name="Normal 7 12 2 2" xfId="3455" xr:uid="{74CAFA74-580F-49A1-A246-23ECE9A08860}"/>
    <cellStyle name="Normal 7 12 2 3" xfId="4359" xr:uid="{53759129-DFDA-46E7-B42A-57E1578895AC}"/>
    <cellStyle name="Normal 7 12 3" xfId="1465" xr:uid="{401A9558-7CC5-42A9-B415-EFB071D0505C}"/>
    <cellStyle name="Normal 7 12 4" xfId="2855" xr:uid="{09BCDDE2-E5B3-4741-AB6F-4F843CEE6A08}"/>
    <cellStyle name="Normal 7 12 5" xfId="2428" xr:uid="{41AD9CAB-7531-4585-BA30-B9FAFC8AD0D4}"/>
    <cellStyle name="Normal 7 12 6" xfId="4197" xr:uid="{8805AE61-FA37-4E09-8E83-0934A97D2B0F}"/>
    <cellStyle name="Normal 7 13" xfId="673" xr:uid="{00000000-0005-0000-0000-0000A1020000}"/>
    <cellStyle name="Normal 7 13 2" xfId="1466" xr:uid="{13245D17-B7D1-4CC3-9491-459D350BEB37}"/>
    <cellStyle name="Normal 7 13 2 2" xfId="3019" xr:uid="{C31D92F0-13BE-4E12-A108-A7759D680F5E}"/>
    <cellStyle name="Normal 7 13 3" xfId="1467" xr:uid="{2F4452BB-EF14-40A2-966E-77104A069942}"/>
    <cellStyle name="Normal 7 13 4" xfId="2429" xr:uid="{A915BBC7-DC13-4F9B-827D-F4CB1C104365}"/>
    <cellStyle name="Normal 7 13 5" xfId="4198" xr:uid="{A66CCEF2-5DAE-4B50-8EAF-5BD4CBB07D99}"/>
    <cellStyle name="Normal 7 14" xfId="674" xr:uid="{00000000-0005-0000-0000-0000A2020000}"/>
    <cellStyle name="Normal 7 14 2" xfId="4718" xr:uid="{26915012-EFC6-42A8-93AC-1012DBA5201A}"/>
    <cellStyle name="Normal 7 14 3" xfId="1468" xr:uid="{02E1570A-96A4-4D69-9B98-32D3AEB26EE7}"/>
    <cellStyle name="Normal 7 14 4" xfId="4926" xr:uid="{7B88A779-6BBA-43F2-B330-2F17F3FA5F6A}"/>
    <cellStyle name="Normal 7 15" xfId="2470" xr:uid="{74A4C44C-AF9C-4886-B94F-1D3852A4B483}"/>
    <cellStyle name="Normal 7 16" xfId="2197" xr:uid="{D9CB0A3D-6ED9-4C27-8E56-8CCF826EEE64}"/>
    <cellStyle name="Normal 7 17" xfId="3931" xr:uid="{FEF7608F-0D80-4AFB-BF23-68F985A8D64B}"/>
    <cellStyle name="Normal 7 2" xfId="675" xr:uid="{00000000-0005-0000-0000-0000A3020000}"/>
    <cellStyle name="Normal 7 2 2" xfId="676" xr:uid="{00000000-0005-0000-0000-0000A4020000}"/>
    <cellStyle name="Normal 7 3" xfId="677" xr:uid="{00000000-0005-0000-0000-0000A5020000}"/>
    <cellStyle name="Normal 7 3 2" xfId="678" xr:uid="{00000000-0005-0000-0000-0000A6020000}"/>
    <cellStyle name="Normal 7 3 3" xfId="679" xr:uid="{00000000-0005-0000-0000-0000A7020000}"/>
    <cellStyle name="Normal 7 3 3 2" xfId="680" xr:uid="{00000000-0005-0000-0000-0000A8020000}"/>
    <cellStyle name="Normal 7 3 3 2 2" xfId="681" xr:uid="{00000000-0005-0000-0000-0000A9020000}"/>
    <cellStyle name="Normal 7 3 3 2 3" xfId="682" xr:uid="{00000000-0005-0000-0000-0000AA020000}"/>
    <cellStyle name="Normal 7 3 3 2 3 2" xfId="683" xr:uid="{00000000-0005-0000-0000-0000AB020000}"/>
    <cellStyle name="Normal 7 3 3 2 3 2 2" xfId="1469" xr:uid="{B01A82C7-74C8-4CA9-A9F8-F1B1F7BAC708}"/>
    <cellStyle name="Normal 7 3 3 2 3 2 3" xfId="1470" xr:uid="{661E0626-647B-4EF3-B05C-4598D918ED8E}"/>
    <cellStyle name="Normal 7 3 3 2 3 2 3 2" xfId="2070" xr:uid="{60A9756E-12E5-4790-9587-B573B09A63E0}"/>
    <cellStyle name="Normal 7 3 3 2 3 2 3 3" xfId="3799" xr:uid="{000B2EA5-BEE3-4E99-85C5-96271AEFA113}"/>
    <cellStyle name="Normal 7 3 3 2 3 2 3 3 2" xfId="3858" xr:uid="{824922D9-41BD-430D-8020-0E5505027C29}"/>
    <cellStyle name="Normal 7 3 3 2 3 3" xfId="1471" xr:uid="{ECF4E949-4BEC-4776-9043-E8B43D80092F}"/>
    <cellStyle name="Normal 7 3 3 2 3 4" xfId="3021" xr:uid="{0E87FD5B-9749-4AB2-8E4A-56654377C1E9}"/>
    <cellStyle name="Normal 7 3 3 2 3 5" xfId="2183" xr:uid="{3CE7AF12-75C1-4BB6-A65C-3DAA95DE4F67}"/>
    <cellStyle name="Normal 7 3 3 2 3 5 2" xfId="4782" xr:uid="{F1D6B631-D651-4E04-BF94-E42855D5913E}"/>
    <cellStyle name="Normal 7 3 3 2 3 6" xfId="4202" xr:uid="{B8455988-E156-405B-A073-67C900B12B81}"/>
    <cellStyle name="Normal 7 3 3 2 3 6 2" xfId="4837" xr:uid="{6C71F3DC-0A7A-4E80-A257-2A13A078A1EF}"/>
    <cellStyle name="Normal 7 3 3 2 3 7" xfId="4927" xr:uid="{18AA90DE-5870-4916-ADF1-717FE2F5D8B0}"/>
    <cellStyle name="Normal 7 3 3 2 4" xfId="684" xr:uid="{00000000-0005-0000-0000-0000AC020000}"/>
    <cellStyle name="Normal 7 3 3 2 4 2" xfId="3020" xr:uid="{62E952F2-872C-4666-92BC-56B6DD70D08D}"/>
    <cellStyle name="Normal 7 3 3 2 4 3" xfId="1472" xr:uid="{C448AD37-110C-49AE-8C9D-CF575E2C1A1A}"/>
    <cellStyle name="Normal 7 3 3 2 4 4" xfId="4928" xr:uid="{78612448-2BC0-4590-92F7-76AA520E31AA}"/>
    <cellStyle name="Normal 7 3 3 2 5" xfId="2182" xr:uid="{DF15F45F-F991-4301-BD36-5A14946835A4}"/>
    <cellStyle name="Normal 7 3 3 2 5 2" xfId="4810" xr:uid="{D7B29B8D-A47D-4253-8C6E-2786971DDDF7}"/>
    <cellStyle name="Normal 7 3 3 2 6" xfId="4201" xr:uid="{540DC707-3128-44E9-BC95-25A20D5708B1}"/>
    <cellStyle name="Normal 7 3 3 2 6 2" xfId="3825" xr:uid="{73FD9447-051D-4B0C-97E9-3BFB46E71370}"/>
    <cellStyle name="Normal 7 3 3 3" xfId="685" xr:uid="{00000000-0005-0000-0000-0000AD020000}"/>
    <cellStyle name="Normal 7 3 3 4" xfId="686" xr:uid="{00000000-0005-0000-0000-0000AE020000}"/>
    <cellStyle name="Normal 7 3 3 4 2" xfId="687" xr:uid="{00000000-0005-0000-0000-0000AF020000}"/>
    <cellStyle name="Normal 7 3 3 4 2 2" xfId="688" xr:uid="{00000000-0005-0000-0000-0000B0020000}"/>
    <cellStyle name="Normal 7 3 3 4 2 2 2" xfId="1473" xr:uid="{D9DE1D33-3DE7-4632-AEAB-C948AE2E3920}"/>
    <cellStyle name="Normal 7 3 3 4 2 2 2 2" xfId="2071" xr:uid="{20B69C69-06F2-409C-AB21-7B6611CF6A35}"/>
    <cellStyle name="Normal 7 3 3 4 2 2 2 3" xfId="3800" xr:uid="{00F513D8-3FE4-46E9-961B-ADCC72A9ACBF}"/>
    <cellStyle name="Normal 7 3 3 4 2 2 2 3 2" xfId="3809" xr:uid="{84DE3E7F-9C26-4A42-8057-B4D3047760B2}"/>
    <cellStyle name="Normal 7 3 3 4 2 2 3" xfId="2072" xr:uid="{3C288040-3CFE-4AFF-959C-F555989620B9}"/>
    <cellStyle name="Normal 7 3 3 4 2 3" xfId="689" xr:uid="{00000000-0005-0000-0000-0000B1020000}"/>
    <cellStyle name="Normal 7 3 3 4 2 3 2" xfId="1475" xr:uid="{B42C1414-C2DF-4A99-A98D-9054F6AE6853}"/>
    <cellStyle name="Normal 7 3 3 4 2 3 3" xfId="1476" xr:uid="{14791F3E-CD86-4202-ADCE-C1D4C238A292}"/>
    <cellStyle name="Normal 7 3 3 4 2 3 4" xfId="2185" xr:uid="{6C2E3818-5483-42AC-87F8-1DE7D47FE44D}"/>
    <cellStyle name="Normal 7 3 3 4 2 3 4 2" xfId="4850" xr:uid="{BC27B03C-651D-4A4B-AE9E-2CE65BF4ADCB}"/>
    <cellStyle name="Normal 7 3 3 4 2 3 5" xfId="1474" xr:uid="{D41DE339-9583-41C6-83BC-5FF8FC41B71B}"/>
    <cellStyle name="Normal 7 3 3 4 2 3 6" xfId="4930" xr:uid="{823657BE-757A-427D-9C79-7866825382E2}"/>
    <cellStyle name="Normal 7 3 3 4 3" xfId="1477" xr:uid="{85DB7AEB-6D00-44EE-ACB3-08A7B5EF6991}"/>
    <cellStyle name="Normal 7 3 3 4 4" xfId="3022" xr:uid="{736373C8-078E-4F4B-89C5-485855064CF0}"/>
    <cellStyle name="Normal 7 3 3 4 5" xfId="2184" xr:uid="{D633361D-DB42-49A0-9640-87600585EF0A}"/>
    <cellStyle name="Normal 7 3 3 4 5 2" xfId="4170" xr:uid="{9F431270-F2FD-4AAB-9700-FEF4F81E08E5}"/>
    <cellStyle name="Normal 7 3 3 4 6" xfId="4203" xr:uid="{C6C1143E-AF93-4BDD-B203-C54BF4F09A83}"/>
    <cellStyle name="Normal 7 3 3 4 6 2" xfId="3915" xr:uid="{994CBDCE-95C0-4CF3-9A77-CB8CCA89F50A}"/>
    <cellStyle name="Normal 7 3 3 4 7" xfId="4929" xr:uid="{620B02E2-2887-4C8A-AD93-35348E2E24E4}"/>
    <cellStyle name="Normal 7 3 3 5" xfId="1478" xr:uid="{83E0C773-EE49-4170-B75C-EF232963B100}"/>
    <cellStyle name="Normal 7 3 3 5 2" xfId="1479" xr:uid="{CC4D1412-B4AD-450F-B014-AD1F03EBF179}"/>
    <cellStyle name="Normal 7 3 3 5 3" xfId="3801" xr:uid="{9D2D47C9-28D4-4B3F-8157-E6AC01E5CEA0}"/>
    <cellStyle name="Normal 7 3 3 5 3 2" xfId="3916" xr:uid="{3B8D0F24-C611-438E-9CE2-D0CD6864649C}"/>
    <cellStyle name="Normal 7 3 4" xfId="690" xr:uid="{00000000-0005-0000-0000-0000B2020000}"/>
    <cellStyle name="Normal 7 3 4 2" xfId="691" xr:uid="{00000000-0005-0000-0000-0000B3020000}"/>
    <cellStyle name="Normal 7 3 4 3" xfId="692" xr:uid="{00000000-0005-0000-0000-0000B4020000}"/>
    <cellStyle name="Normal 7 3 4 3 2" xfId="693" xr:uid="{00000000-0005-0000-0000-0000B5020000}"/>
    <cellStyle name="Normal 7 3 4 3 2 2" xfId="1480" xr:uid="{129B9182-D9C1-43AE-8FAD-18B82374F06C}"/>
    <cellStyle name="Normal 7 3 4 3 2 3" xfId="1481" xr:uid="{1BFD639B-7F80-4582-973A-8435B2321C91}"/>
    <cellStyle name="Normal 7 3 4 3 2 3 2" xfId="2073" xr:uid="{C74A28B3-E757-4C51-B6E3-8E3BE06900AD}"/>
    <cellStyle name="Normal 7 3 4 3 2 3 3" xfId="3802" xr:uid="{EDC1FB9D-5F50-4D19-A39D-5A52C2690DAA}"/>
    <cellStyle name="Normal 7 3 4 3 2 3 3 2" xfId="4858" xr:uid="{D3F2A3BC-F64A-47D9-A1B9-113EEBCD3430}"/>
    <cellStyle name="Normal 7 3 4 3 3" xfId="1482" xr:uid="{E894C47A-0556-4FFA-A542-0DBFD49B7AB3}"/>
    <cellStyle name="Normal 7 3 4 3 4" xfId="3023" xr:uid="{0A35A324-3AD5-407F-8704-B01C44016AD1}"/>
    <cellStyle name="Normal 7 3 4 3 5" xfId="2187" xr:uid="{824D6CBE-2EFC-46F0-8A32-D66C88987006}"/>
    <cellStyle name="Normal 7 3 4 3 5 2" xfId="4816" xr:uid="{52CCDD16-75F3-49C0-B7B0-BD44536308AF}"/>
    <cellStyle name="Normal 7 3 4 3 6" xfId="4205" xr:uid="{7E8FCE4D-AE62-4479-9682-A96377598ED9}"/>
    <cellStyle name="Normal 7 3 4 3 6 2" xfId="4856" xr:uid="{610A3C7A-6D00-4B7A-9439-5DBE8D24DDDA}"/>
    <cellStyle name="Normal 7 3 4 3 7" xfId="4931" xr:uid="{3A2525CB-AF05-4406-8AE5-285173E52E9F}"/>
    <cellStyle name="Normal 7 3 4 4" xfId="694" xr:uid="{00000000-0005-0000-0000-0000B6020000}"/>
    <cellStyle name="Normal 7 3 4 4 2" xfId="2074" xr:uid="{C35C5AAE-4857-4EB3-BAB9-7E53BF19A2E2}"/>
    <cellStyle name="Normal 7 3 4 4 3" xfId="3803" xr:uid="{35383D7D-8004-4C30-9DC8-59538A099E9C}"/>
    <cellStyle name="Normal 7 3 4 4 3 2" xfId="3867" xr:uid="{29421B2A-7C7B-47FE-80B9-9FF44A9543F4}"/>
    <cellStyle name="Normal 7 3 4 4 4" xfId="1483" xr:uid="{56DB9FA1-B58C-41DA-8897-8E5F373D7404}"/>
    <cellStyle name="Normal 7 3 4 4 5" xfId="4932" xr:uid="{CCD40774-8B8B-4FA5-841A-C1EEE458D506}"/>
    <cellStyle name="Normal 7 3 4 5" xfId="2186" xr:uid="{3B96BF23-CED5-4F16-A4B4-4D6901040188}"/>
    <cellStyle name="Normal 7 3 4 5 2" xfId="4823" xr:uid="{8353404C-1D32-4713-B408-B0575EE6ED98}"/>
    <cellStyle name="Normal 7 3 4 6" xfId="4204" xr:uid="{F6A4C92D-0005-4C0A-8926-689F1C52577A}"/>
    <cellStyle name="Normal 7 3 4 6 2" xfId="3885" xr:uid="{0738D806-E6EB-4DAC-88E4-749BFFAFE336}"/>
    <cellStyle name="Normal 7 3 5" xfId="695" xr:uid="{00000000-0005-0000-0000-0000B7020000}"/>
    <cellStyle name="Normal 7 3 5 2" xfId="3899" xr:uid="{F2D07711-5047-4C1F-9A37-1E92116FC974}"/>
    <cellStyle name="Normal 7 3 5 3" xfId="4933" xr:uid="{C63DFEA0-6B5D-461C-8CA1-01CABC56F5A9}"/>
    <cellStyle name="Normal 7 4" xfId="696" xr:uid="{00000000-0005-0000-0000-0000B8020000}"/>
    <cellStyle name="Normal 7 4 10" xfId="697" xr:uid="{00000000-0005-0000-0000-0000B9020000}"/>
    <cellStyle name="Normal 7 4 10 2" xfId="1484" xr:uid="{61AF21EC-6862-4669-9685-AC4BBB1C5FDF}"/>
    <cellStyle name="Normal 7 4 10 2 2" xfId="3024" xr:uid="{FA3B3A04-C68C-43E0-9F00-DA0FFF31B34A}"/>
    <cellStyle name="Normal 7 4 10 3" xfId="1485" xr:uid="{4369F7AB-8B5F-4001-9848-1E12A291A29A}"/>
    <cellStyle name="Normal 7 4 10 4" xfId="2430" xr:uid="{2D7AA0AD-E992-40FC-8BFB-A80DB44A766F}"/>
    <cellStyle name="Normal 7 4 10 5" xfId="4207" xr:uid="{5E0EDD66-549D-42FA-93D5-B2A383BA4546}"/>
    <cellStyle name="Normal 7 4 11" xfId="1486" xr:uid="{C61B97A7-FC23-421E-9B80-2AB9AAD860E2}"/>
    <cellStyle name="Normal 7 4 11 2" xfId="3456" xr:uid="{F919CF7F-449F-4644-9081-9B2626D02062}"/>
    <cellStyle name="Normal 7 4 11 3" xfId="2856" xr:uid="{35D1D6C8-A8E8-45DA-80F6-CC991058DCC0}"/>
    <cellStyle name="Normal 7 4 11 4" xfId="2308" xr:uid="{280BF547-8BB4-44AB-808C-55FE7C7D7F70}"/>
    <cellStyle name="Normal 7 4 11 5" xfId="4206" xr:uid="{8E31A3EF-3D97-4A90-B61F-E760D73AD534}"/>
    <cellStyle name="Normal 7 4 12" xfId="1487" xr:uid="{948DB53B-24D2-4BA6-B57F-E02E34E28037}"/>
    <cellStyle name="Normal 7 4 12 2" xfId="3457" xr:uid="{3532DD87-E609-49CC-AC69-D5328E44ECE5}"/>
    <cellStyle name="Normal 7 4 12 3" xfId="4264" xr:uid="{F10C8BD0-B8F2-4439-9FA5-E174E3219D7E}"/>
    <cellStyle name="Normal 7 4 13" xfId="1488" xr:uid="{E6E2DBB2-1754-4B60-861D-6EDDDA55D1A6}"/>
    <cellStyle name="Normal 7 4 14" xfId="2471" xr:uid="{237A4882-C9D8-41B0-AA17-6844138184A7}"/>
    <cellStyle name="Normal 7 4 15" xfId="2198" xr:uid="{7E23AD82-33DB-4444-96FA-1AF767A10BE5}"/>
    <cellStyle name="Normal 7 4 16" xfId="3932" xr:uid="{AABCEFDD-151D-4EE6-8586-AF7D757A5ACF}"/>
    <cellStyle name="Normal 7 4 2" xfId="698" xr:uid="{00000000-0005-0000-0000-0000BA020000}"/>
    <cellStyle name="Normal 7 4 2 10" xfId="1489" xr:uid="{CECA34F5-77F2-447B-8191-77FCD1799C33}"/>
    <cellStyle name="Normal 7 4 2 10 2" xfId="3458" xr:uid="{A3446C9B-C12E-478B-9D72-2E6B40248671}"/>
    <cellStyle name="Normal 7 4 2 10 3" xfId="4360" xr:uid="{E698995C-129F-426D-8756-233AF58A92E3}"/>
    <cellStyle name="Normal 7 4 2 11" xfId="1490" xr:uid="{5F4DF8B3-2532-425F-AE2C-856D6AD380E0}"/>
    <cellStyle name="Normal 7 4 2 12" xfId="2480" xr:uid="{D6E6A118-54BA-4B7D-BFDC-4452CF561123}"/>
    <cellStyle name="Normal 7 4 2 13" xfId="2210" xr:uid="{B97A9382-69B4-4BD2-A357-D5FBA3593842}"/>
    <cellStyle name="Normal 7 4 2 14" xfId="4208" xr:uid="{86EECF8D-B990-4E14-B3A5-411E19A3A26B}"/>
    <cellStyle name="Normal 7 4 2 2" xfId="699" xr:uid="{00000000-0005-0000-0000-0000BB020000}"/>
    <cellStyle name="Normal 7 4 2 2 2" xfId="1491" xr:uid="{5DB468A6-6C32-49E3-8D7D-66B037FBC704}"/>
    <cellStyle name="Normal 7 4 2 2 2 2" xfId="1492" xr:uid="{76EF7A13-35B5-477B-B03E-7A276344B5F6}"/>
    <cellStyle name="Normal 7 4 2 2 2 2 2" xfId="2860" xr:uid="{1D4EBF77-AA1B-42A4-945E-02C52C3BBADA}"/>
    <cellStyle name="Normal 7 4 2 2 2 2 2 2" xfId="3461" xr:uid="{750616CE-12C5-4EE6-A6D0-CDEE96A76FF3}"/>
    <cellStyle name="Normal 7 4 2 2 2 2 2 3" xfId="4508" xr:uid="{FF226C20-5791-4F61-B93C-219D6EE23F54}"/>
    <cellStyle name="Normal 7 4 2 2 2 2 3" xfId="3462" xr:uid="{01388249-E46C-4343-AB16-9B96B8A56AC9}"/>
    <cellStyle name="Normal 7 4 2 2 2 2 3 2" xfId="4719" xr:uid="{3D6B72B0-B205-40F3-9C9D-92F48D00B73B}"/>
    <cellStyle name="Normal 7 4 2 2 2 2 4" xfId="3460" xr:uid="{CE1A102C-DAFE-4D56-AEEC-D157C1D3973E}"/>
    <cellStyle name="Normal 7 4 2 2 2 2 5" xfId="4396" xr:uid="{BF79C47E-C920-4F78-9663-0A822DADA226}"/>
    <cellStyle name="Normal 7 4 2 2 2 3" xfId="2859" xr:uid="{B53FB18D-E200-41FB-9C37-3A58F8AF8D7E}"/>
    <cellStyle name="Normal 7 4 2 2 2 3 2" xfId="3463" xr:uid="{1D579E6E-DD94-41D9-AF60-B6E0E83F8F64}"/>
    <cellStyle name="Normal 7 4 2 2 2 3 3" xfId="4507" xr:uid="{DF9B70F0-C6AB-4188-A4A3-81B8F56B2A8E}"/>
    <cellStyle name="Normal 7 4 2 2 2 4" xfId="3464" xr:uid="{4508044F-F339-4883-8F67-B9AA27FCC3FA}"/>
    <cellStyle name="Normal 7 4 2 2 2 4 2" xfId="4720" xr:uid="{9B5F7842-017A-4F89-9793-D070CCCE6231}"/>
    <cellStyle name="Normal 7 4 2 2 2 5" xfId="3459" xr:uid="{08C2BD8D-576C-49ED-B831-FC5D594A7CBB}"/>
    <cellStyle name="Normal 7 4 2 2 2 6" xfId="2599" xr:uid="{B2329767-9A5F-4F20-B485-807D2DDF57F0}"/>
    <cellStyle name="Normal 7 4 2 2 2 7" xfId="2293" xr:uid="{877F34BC-26AD-43AB-9944-141D16E849C8}"/>
    <cellStyle name="Normal 7 4 2 2 2 8" xfId="3952" xr:uid="{759AE750-7C0C-40A9-9BF8-67875A47254E}"/>
    <cellStyle name="Normal 7 4 2 2 3" xfId="1493" xr:uid="{234286BB-E1DB-48E8-BA79-91183FC90564}"/>
    <cellStyle name="Normal 7 4 2 2 3 2" xfId="2861" xr:uid="{6EB80209-182D-4F81-A53D-BDF5EC4B7239}"/>
    <cellStyle name="Normal 7 4 2 2 3 2 2" xfId="3466" xr:uid="{C7D04D99-6A74-4F95-85AD-EECB10E37AB8}"/>
    <cellStyle name="Normal 7 4 2 2 3 2 3" xfId="4509" xr:uid="{BAD71C40-4EBD-4D00-90AB-C005E0D18E5F}"/>
    <cellStyle name="Normal 7 4 2 2 3 3" xfId="3467" xr:uid="{ED091268-CD70-40F0-8804-3DD5624CC8D0}"/>
    <cellStyle name="Normal 7 4 2 2 3 3 2" xfId="4721" xr:uid="{7DAD83E8-A440-48CC-9A87-58159F88CC28}"/>
    <cellStyle name="Normal 7 4 2 2 3 4" xfId="3465" xr:uid="{F7724A02-E06F-44C6-8AA8-E2900CA0E092}"/>
    <cellStyle name="Normal 7 4 2 2 3 5" xfId="2642" xr:uid="{96DB349C-8FE8-442B-8DA5-7BB5D61D5140}"/>
    <cellStyle name="Normal 7 4 2 2 3 6" xfId="2432" xr:uid="{96A65036-D0FE-4C09-A26F-36A66783B030}"/>
    <cellStyle name="Normal 7 4 2 2 3 7" xfId="4245" xr:uid="{B8A119D1-5CAE-471B-83E1-CBE5FE71E550}"/>
    <cellStyle name="Normal 7 4 2 2 4" xfId="1494" xr:uid="{8043DC35-E1B6-4238-ADF0-9E0D95FB562B}"/>
    <cellStyle name="Normal 7 4 2 2 4 2" xfId="3468" xr:uid="{AE9C414F-E95B-4879-AD1A-FF56C5381CCC}"/>
    <cellStyle name="Normal 7 4 2 2 4 3" xfId="2858" xr:uid="{D42F27AA-93B2-479E-996A-57F34B6C3A45}"/>
    <cellStyle name="Normal 7 4 2 2 4 4" xfId="4361" xr:uid="{2FE0BD08-6F6F-4EF3-83DA-6B880E20C510}"/>
    <cellStyle name="Normal 7 4 2 2 5" xfId="3469" xr:uid="{F7E5B97C-9A53-499B-BCDA-730DE05FBF5B}"/>
    <cellStyle name="Normal 7 4 2 2 5 2" xfId="4722" xr:uid="{886A5701-ACFF-4D86-BAEA-E6F14DF682E8}"/>
    <cellStyle name="Normal 7 4 2 2 6" xfId="3025" xr:uid="{13288B93-47D4-4B60-9347-FDB02C1D5B7F}"/>
    <cellStyle name="Normal 7 4 2 2 7" xfId="2539" xr:uid="{42CD193A-6533-4EC1-9737-DE6F60E68994}"/>
    <cellStyle name="Normal 7 4 2 2 8" xfId="2233" xr:uid="{1E0E2C5D-8181-4F7B-AF97-F9B706915A45}"/>
    <cellStyle name="Normal 7 4 2 2 9" xfId="4209" xr:uid="{8E9D80F1-17CC-4CF2-A083-015CA8D9ED96}"/>
    <cellStyle name="Normal 7 4 2 3" xfId="700" xr:uid="{00000000-0005-0000-0000-0000BC020000}"/>
    <cellStyle name="Normal 7 4 2 3 2" xfId="1495" xr:uid="{90C8D8E0-AB75-44B2-B296-169FA0DB3B47}"/>
    <cellStyle name="Normal 7 4 2 3 2 2" xfId="1496" xr:uid="{068BA677-43EC-46C4-9BE8-61F9DBF57AE8}"/>
    <cellStyle name="Normal 7 4 2 3 2 2 2" xfId="3471" xr:uid="{3444789F-BBC2-4D58-9739-9F422FCE486E}"/>
    <cellStyle name="Normal 7 4 2 3 2 2 3" xfId="4511" xr:uid="{F51BC647-4068-4F8D-8A52-52E3D49A6A0F}"/>
    <cellStyle name="Normal 7 4 2 3 2 3" xfId="3472" xr:uid="{C8FCF710-0999-4BAD-9302-35AE447B0C99}"/>
    <cellStyle name="Normal 7 4 2 3 2 3 2" xfId="4723" xr:uid="{53A262AC-125B-440F-A181-405AB6DA55A3}"/>
    <cellStyle name="Normal 7 4 2 3 2 4" xfId="3470" xr:uid="{83588C8C-7346-4D7A-B157-C9988565B67B}"/>
    <cellStyle name="Normal 7 4 2 3 2 5" xfId="2576" xr:uid="{71EDD20F-2937-4BCB-AB63-5FCAD825088C}"/>
    <cellStyle name="Normal 7 4 2 3 2 6" xfId="2433" xr:uid="{AB97E8F6-F76B-4DAF-88B5-DB6658EFFF31}"/>
    <cellStyle name="Normal 7 4 2 3 2 7" xfId="4246" xr:uid="{24989D87-A4B8-46AF-802F-060601001D78}"/>
    <cellStyle name="Normal 7 4 2 3 3" xfId="1497" xr:uid="{FF97873F-7E94-4BAB-9169-1421018EA2EF}"/>
    <cellStyle name="Normal 7 4 2 3 3 2" xfId="2862" xr:uid="{2EAADE7A-7A84-4F3F-B6EF-7CCED6026E19}"/>
    <cellStyle name="Normal 7 4 2 3 3 2 2" xfId="3474" xr:uid="{CFE04BC0-2D5D-4420-94A8-9E5820D0C3EE}"/>
    <cellStyle name="Normal 7 4 2 3 3 2 3" xfId="4512" xr:uid="{2ED4078C-47DF-44F2-920F-5BF547B00163}"/>
    <cellStyle name="Normal 7 4 2 3 3 3" xfId="3475" xr:uid="{834DFEE1-44BF-4B3D-BE2F-5853BF2EC561}"/>
    <cellStyle name="Normal 7 4 2 3 3 3 2" xfId="4724" xr:uid="{C2A9D991-921B-464B-B0BC-F95BE49FF7E6}"/>
    <cellStyle name="Normal 7 4 2 3 3 4" xfId="3473" xr:uid="{850B3542-C2CD-4528-A2B9-6DD60213D6E2}"/>
    <cellStyle name="Normal 7 4 2 3 3 5" xfId="2678" xr:uid="{DB3B930E-22DF-4EFF-9998-2022B873D0A3}"/>
    <cellStyle name="Normal 7 4 2 3 3 6" xfId="4362" xr:uid="{9F00AB91-305E-4D8E-8379-79DB374BE7D7}"/>
    <cellStyle name="Normal 7 4 2 3 4" xfId="1498" xr:uid="{ACFD4008-8AB2-4F53-BF15-88EBD98E9F29}"/>
    <cellStyle name="Normal 7 4 2 3 4 2" xfId="3476" xr:uid="{D8484370-F131-4247-BFD8-234AD1F648D9}"/>
    <cellStyle name="Normal 7 4 2 3 4 3" xfId="4510" xr:uid="{E327F96C-1C4D-410B-9AAF-7F5100B80977}"/>
    <cellStyle name="Normal 7 4 2 3 5" xfId="3477" xr:uid="{F5467217-025C-4640-8974-754B3258BEB8}"/>
    <cellStyle name="Normal 7 4 2 3 5 2" xfId="4725" xr:uid="{1B0B02EE-2CA6-4815-977D-74E4D6D3CF41}"/>
    <cellStyle name="Normal 7 4 2 3 6" xfId="3026" xr:uid="{B3FA8264-6C79-4065-A785-C8B539CE7DCC}"/>
    <cellStyle name="Normal 7 4 2 3 7" xfId="2516" xr:uid="{EF9C3656-05D4-4D92-8E3B-B97354FBE3C3}"/>
    <cellStyle name="Normal 7 4 2 3 8" xfId="2270" xr:uid="{07848A0C-F548-424F-A6F5-5DF93C8372DD}"/>
    <cellStyle name="Normal 7 4 2 3 9" xfId="4210" xr:uid="{8CABA273-D9C7-49A9-9482-D4F28891EE7C}"/>
    <cellStyle name="Normal 7 4 2 4" xfId="701" xr:uid="{00000000-0005-0000-0000-0000BD020000}"/>
    <cellStyle name="Normal 7 4 2 4 2" xfId="1499" xr:uid="{FEFD7137-3102-456F-8738-6E7B633467C2}"/>
    <cellStyle name="Normal 7 4 2 4 2 2" xfId="1500" xr:uid="{E1703D9E-3A67-4059-8402-E6D88DEC912F}"/>
    <cellStyle name="Normal 7 4 2 4 2 2 2" xfId="3479" xr:uid="{11373162-B991-4E38-BAA5-F9150D2B9F49}"/>
    <cellStyle name="Normal 7 4 2 4 2 2 3" xfId="4513" xr:uid="{A57C680F-B45F-4C92-804F-3B3EDC49C674}"/>
    <cellStyle name="Normal 7 4 2 4 2 3" xfId="3480" xr:uid="{F28E4579-6160-4357-91E1-06234475B026}"/>
    <cellStyle name="Normal 7 4 2 4 2 3 2" xfId="4726" xr:uid="{A4C8971A-DE3A-4244-9F34-AD699D2F6018}"/>
    <cellStyle name="Normal 7 4 2 4 2 4" xfId="3478" xr:uid="{091CD2D7-437D-4493-8AAF-DF8697136996}"/>
    <cellStyle name="Normal 7 4 2 4 2 5" xfId="2659" xr:uid="{617D1EF8-A687-410D-A198-6EFAF118EE2B}"/>
    <cellStyle name="Normal 7 4 2 4 2 6" xfId="2434" xr:uid="{7A28ED81-9418-4F9F-8179-F7CBAF49433A}"/>
    <cellStyle name="Normal 7 4 2 4 2 7" xfId="4247" xr:uid="{1806BED0-3F3C-4406-A431-21D9BF6CB631}"/>
    <cellStyle name="Normal 7 4 2 4 3" xfId="1501" xr:uid="{0115954A-2A7A-47AF-989A-D8140E5101E2}"/>
    <cellStyle name="Normal 7 4 2 4 3 2" xfId="3481" xr:uid="{E8093B7F-55E5-44F2-9833-AACEF4677F8D}"/>
    <cellStyle name="Normal 7 4 2 4 3 3" xfId="2863" xr:uid="{3AE8BEE8-1411-4B9A-9AC0-C9D01A2AF2B0}"/>
    <cellStyle name="Normal 7 4 2 4 3 4" xfId="4363" xr:uid="{935827F3-D2B9-4B7C-9EE0-B5530C217DFF}"/>
    <cellStyle name="Normal 7 4 2 4 4" xfId="1502" xr:uid="{D68DDBF0-FF37-4F07-B89E-A609F2447B6F}"/>
    <cellStyle name="Normal 7 4 2 4 4 2" xfId="4727" xr:uid="{6DECBCAF-4EBE-4513-ABC7-899985632EE6}"/>
    <cellStyle name="Normal 7 4 2 4 5" xfId="3027" xr:uid="{1D737EC2-A832-426E-ABFF-8D41B54ABF00}"/>
    <cellStyle name="Normal 7 4 2 4 6" xfId="2496" xr:uid="{8AD608B8-DA99-4982-9D1D-76836BC1D63E}"/>
    <cellStyle name="Normal 7 4 2 4 7" xfId="2250" xr:uid="{93614939-FC8E-4D2B-A8AA-43DEB4A2EBDF}"/>
    <cellStyle name="Normal 7 4 2 4 8" xfId="4211" xr:uid="{9E41CFCA-DC89-4FD2-AFC5-B5124DB65421}"/>
    <cellStyle name="Normal 7 4 2 5" xfId="702" xr:uid="{00000000-0005-0000-0000-0000BE020000}"/>
    <cellStyle name="Normal 7 4 2 5 2" xfId="1503" xr:uid="{785B5B12-834E-4EFA-B9B6-BE2A5184420F}"/>
    <cellStyle name="Normal 7 4 2 5 2 2" xfId="1504" xr:uid="{814996B6-6293-4007-A84C-23387D3E71C3}"/>
    <cellStyle name="Normal 7 4 2 5 2 3" xfId="2864" xr:uid="{0230ED63-25E9-49DC-A37E-03F2D85D7013}"/>
    <cellStyle name="Normal 7 4 2 5 2 4" xfId="4364" xr:uid="{53EF2311-A139-4090-A364-96E3BF928F66}"/>
    <cellStyle name="Normal 7 4 2 5 3" xfId="1505" xr:uid="{E45A4308-3859-462B-8332-20AF0216CD12}"/>
    <cellStyle name="Normal 7 4 2 5 3 2" xfId="4728" xr:uid="{7109F697-EA32-4D98-A334-FD6AA488F800}"/>
    <cellStyle name="Normal 7 4 2 5 4" xfId="1506" xr:uid="{948B9FB1-7344-419B-8931-FAEC89A0267F}"/>
    <cellStyle name="Normal 7 4 2 5 5" xfId="2556" xr:uid="{B3AA2C5D-14EE-4704-BEDC-9B85B2CF1A52}"/>
    <cellStyle name="Normal 7 4 2 5 6" xfId="2435" xr:uid="{B4125A68-B849-4AD8-93CD-659844BA924A}"/>
    <cellStyle name="Normal 7 4 2 5 7" xfId="4212" xr:uid="{DD8F8D1B-5A9F-43C1-9918-5E413EABDD7C}"/>
    <cellStyle name="Normal 7 4 2 6" xfId="703" xr:uid="{00000000-0005-0000-0000-0000BF020000}"/>
    <cellStyle name="Normal 7 4 2 6 2" xfId="1507" xr:uid="{D5EDBE5E-4379-473D-9F3F-898C7B77F6B2}"/>
    <cellStyle name="Normal 7 4 2 6 2 2" xfId="1508" xr:uid="{0CAD3A07-A340-48D9-B334-4F01ABEEE793}"/>
    <cellStyle name="Normal 7 4 2 6 2 3" xfId="2865" xr:uid="{14EE3322-8C29-40DD-8957-02F0E795E333}"/>
    <cellStyle name="Normal 7 4 2 6 2 4" xfId="4365" xr:uid="{BB09FD66-8048-44E9-80FF-A62EF807E088}"/>
    <cellStyle name="Normal 7 4 2 6 3" xfId="1509" xr:uid="{2268C408-AAA5-4499-9CA1-D9CF6D2E9EEA}"/>
    <cellStyle name="Normal 7 4 2 6 3 2" xfId="4729" xr:uid="{12591570-8CD5-4504-8C56-7F2B4D011EA5}"/>
    <cellStyle name="Normal 7 4 2 6 4" xfId="1510" xr:uid="{7FFF9B98-5268-4332-8541-E286FF7D0C77}"/>
    <cellStyle name="Normal 7 4 2 6 5" xfId="2619" xr:uid="{542C81E9-E4BD-459A-A7B9-449C917C9AF1}"/>
    <cellStyle name="Normal 7 4 2 6 6" xfId="2436" xr:uid="{61B1A136-0578-4E20-9390-1BB79236B4F8}"/>
    <cellStyle name="Normal 7 4 2 6 7" xfId="4213" xr:uid="{D71F701A-2CF5-4D55-8A74-61EC1A80629A}"/>
    <cellStyle name="Normal 7 4 2 7" xfId="704" xr:uid="{00000000-0005-0000-0000-0000C0020000}"/>
    <cellStyle name="Normal 7 4 2 7 2" xfId="1511" xr:uid="{830BFD76-1560-47A7-B66D-C1DC2386CDF0}"/>
    <cellStyle name="Normal 7 4 2 7 2 2" xfId="3028" xr:uid="{512072BE-DAF2-43B9-AFD1-46BAE2605E4A}"/>
    <cellStyle name="Normal 7 4 2 7 3" xfId="1512" xr:uid="{371AC1B2-1BF3-4D95-BCE8-E080B52CF69C}"/>
    <cellStyle name="Normal 7 4 2 7 4" xfId="2437" xr:uid="{C6755A12-6167-438A-AB64-F780278DD8E5}"/>
    <cellStyle name="Normal 7 4 2 7 5" xfId="4214" xr:uid="{0E2F2229-61F9-4594-8643-E31997C060DE}"/>
    <cellStyle name="Normal 7 4 2 8" xfId="705" xr:uid="{00000000-0005-0000-0000-0000C1020000}"/>
    <cellStyle name="Normal 7 4 2 8 2" xfId="1513" xr:uid="{26700C27-C481-4192-92D6-4A25B63E7FBE}"/>
    <cellStyle name="Normal 7 4 2 8 2 2" xfId="3029" xr:uid="{46DD1050-8003-44C8-98C3-CD2204B54CB1}"/>
    <cellStyle name="Normal 7 4 2 8 3" xfId="1514" xr:uid="{E6E18A50-C0CA-4D2D-AE48-4596535D45DB}"/>
    <cellStyle name="Normal 7 4 2 8 4" xfId="2438" xr:uid="{2C00E858-8727-4B25-8278-2C5D8C243F03}"/>
    <cellStyle name="Normal 7 4 2 8 5" xfId="4215" xr:uid="{DB7A0B96-70CB-4E3E-B252-9D79BE79B4F1}"/>
    <cellStyle name="Normal 7 4 2 9" xfId="1515" xr:uid="{0588B17C-E222-49F8-A8B5-7B8F10156F05}"/>
    <cellStyle name="Normal 7 4 2 9 2" xfId="3482" xr:uid="{4D7D7494-29F6-43F6-B94F-B51F4EDD6B86}"/>
    <cellStyle name="Normal 7 4 2 9 3" xfId="2857" xr:uid="{3A31C0E0-D508-42DB-A3B0-20374E395C0F}"/>
    <cellStyle name="Normal 7 4 2 9 4" xfId="2431" xr:uid="{EB273554-98C1-4DA4-AB09-9B5137371719}"/>
    <cellStyle name="Normal 7 4 2 9 5" xfId="4244" xr:uid="{03B05CB0-ACAA-40DD-8674-9F8A0EC3B9F2}"/>
    <cellStyle name="Normal 7 4 3" xfId="706" xr:uid="{00000000-0005-0000-0000-0000C2020000}"/>
    <cellStyle name="Normal 7 4 3 2" xfId="707" xr:uid="{00000000-0005-0000-0000-0000C3020000}"/>
    <cellStyle name="Normal 7 4 3 2 2" xfId="1516" xr:uid="{EAC71F85-83A8-4F60-9C37-9FED21824739}"/>
    <cellStyle name="Normal 7 4 3 2 2 2" xfId="2868" xr:uid="{23EB0B77-C03C-4B66-9A14-7C0A0124F9AD}"/>
    <cellStyle name="Normal 7 4 3 2 2 2 2" xfId="3484" xr:uid="{478A981A-19E7-4538-86EE-D03ECE727204}"/>
    <cellStyle name="Normal 7 4 3 2 2 2 3" xfId="4514" xr:uid="{8F06A610-D53C-4F59-96C1-8EEE469BAD69}"/>
    <cellStyle name="Normal 7 4 3 2 2 3" xfId="3485" xr:uid="{88E790B4-E7DE-4E18-A0B2-4642187B0EED}"/>
    <cellStyle name="Normal 7 4 3 2 2 3 2" xfId="4730" xr:uid="{A029281B-28E8-4394-8829-40A5F25433D9}"/>
    <cellStyle name="Normal 7 4 3 2 2 4" xfId="3483" xr:uid="{5ED9A727-9CE6-44B8-9265-1EE8A83D95BF}"/>
    <cellStyle name="Normal 7 4 3 2 2 5" xfId="2685" xr:uid="{9C75233D-3340-41E3-B86D-3D0C853DE9EA}"/>
    <cellStyle name="Normal 7 4 3 2 2 6" xfId="2440" xr:uid="{27817EC4-E5AC-465A-A87C-C23E39FB1D80}"/>
    <cellStyle name="Normal 7 4 3 2 2 7" xfId="4249" xr:uid="{C855D018-0100-4817-8C1C-66FF3474908B}"/>
    <cellStyle name="Normal 7 4 3 2 3" xfId="1517" xr:uid="{17D29D51-2C52-4132-84C8-8215D1FF8AC4}"/>
    <cellStyle name="Normal 7 4 3 2 3 2" xfId="3486" xr:uid="{1A94D834-A260-491F-84D2-2352E9587295}"/>
    <cellStyle name="Normal 7 4 3 2 3 3" xfId="2867" xr:uid="{B87A97F9-CF78-4A3E-949E-1AD7B7EF672D}"/>
    <cellStyle name="Normal 7 4 3 2 3 4" xfId="4367" xr:uid="{44818340-6DCB-44F1-A5F6-D89C98D495A0}"/>
    <cellStyle name="Normal 7 4 3 2 4" xfId="3487" xr:uid="{AAC09281-3BB1-43FB-8357-EB9B25701360}"/>
    <cellStyle name="Normal 7 4 3 2 4 2" xfId="4731" xr:uid="{864185EB-8233-415C-996B-026D701806C7}"/>
    <cellStyle name="Normal 7 4 3 2 5" xfId="3031" xr:uid="{2B9D085E-4B11-496E-9D92-1C87E09ED75F}"/>
    <cellStyle name="Normal 7 4 3 2 6" xfId="2583" xr:uid="{82E04CAD-2BB4-4CE3-A805-0E7A7B86B362}"/>
    <cellStyle name="Normal 7 4 3 2 7" xfId="2277" xr:uid="{29438BBA-266C-4AC7-A706-0E385D7CAF30}"/>
    <cellStyle name="Normal 7 4 3 2 8" xfId="4217" xr:uid="{75B03C88-79B0-48B4-91DE-A9B024745716}"/>
    <cellStyle name="Normal 7 4 3 3" xfId="1518" xr:uid="{C69D34E8-14C8-4016-AEEB-35BCD8470566}"/>
    <cellStyle name="Normal 7 4 3 3 2" xfId="2869" xr:uid="{342BA4B2-2F55-4BBF-A0EF-A45A81AC12E6}"/>
    <cellStyle name="Normal 7 4 3 3 2 2" xfId="3489" xr:uid="{68DF65E8-516A-43F5-A55A-D05D3DE3548C}"/>
    <cellStyle name="Normal 7 4 3 3 2 3" xfId="4515" xr:uid="{712C8B37-702B-41A9-823B-15B8BCD92FC0}"/>
    <cellStyle name="Normal 7 4 3 3 3" xfId="3490" xr:uid="{A15DA1C3-0D42-4CC2-A40E-FE3403073EEB}"/>
    <cellStyle name="Normal 7 4 3 3 3 2" xfId="4732" xr:uid="{604C6571-ECEB-4D97-8538-995F2D0F332F}"/>
    <cellStyle name="Normal 7 4 3 3 4" xfId="3488" xr:uid="{4144D3C0-3AF3-462F-AA5F-4A592E23FB04}"/>
    <cellStyle name="Normal 7 4 3 3 5" xfId="2626" xr:uid="{A2AD0C76-040A-4C5C-BA52-57BF9B4B2DD0}"/>
    <cellStyle name="Normal 7 4 3 3 6" xfId="2439" xr:uid="{83B5DE5D-1725-4204-8F10-79BC9E5644B4}"/>
    <cellStyle name="Normal 7 4 3 3 7" xfId="4248" xr:uid="{2712731D-8F9B-4293-890D-15D3094BC383}"/>
    <cellStyle name="Normal 7 4 3 4" xfId="1519" xr:uid="{2386F111-8B3F-4F43-A1E5-E22102415EFD}"/>
    <cellStyle name="Normal 7 4 3 4 2" xfId="3491" xr:uid="{4DA927F3-8BB4-4ED2-ACDE-F4377D746465}"/>
    <cellStyle name="Normal 7 4 3 4 3" xfId="2866" xr:uid="{34C040BD-2CB0-4261-8867-5C647A67C920}"/>
    <cellStyle name="Normal 7 4 3 4 4" xfId="4366" xr:uid="{003CD7B4-8541-4B05-992E-A5D3D4F90A72}"/>
    <cellStyle name="Normal 7 4 3 5" xfId="1520" xr:uid="{6EAC2C3A-871D-4354-87A4-023FEAA6D7FA}"/>
    <cellStyle name="Normal 7 4 3 5 2" xfId="4733" xr:uid="{82D206D5-BEFE-44B7-9F65-B9EF6560F526}"/>
    <cellStyle name="Normal 7 4 3 6" xfId="3030" xr:uid="{F12A18B3-6A36-4E72-AF74-52D70DE631DE}"/>
    <cellStyle name="Normal 7 4 3 7" xfId="2523" xr:uid="{83D92457-6485-455D-AEE7-5D7E8A351134}"/>
    <cellStyle name="Normal 7 4 3 8" xfId="2217" xr:uid="{E9753360-B0EF-41F3-B11D-B47BE3D93145}"/>
    <cellStyle name="Normal 7 4 3 9" xfId="4216" xr:uid="{6576C957-6045-483F-B4C6-F25CEFF1031F}"/>
    <cellStyle name="Normal 7 4 4" xfId="708" xr:uid="{00000000-0005-0000-0000-0000C4020000}"/>
    <cellStyle name="Normal 7 4 4 2" xfId="1521" xr:uid="{5B4A130F-12DD-4A42-BB5D-E0294C8C9D4A}"/>
    <cellStyle name="Normal 7 4 4 2 2" xfId="1522" xr:uid="{FD1EB4F0-A80E-4FE8-A2D8-CE216E3E530C}"/>
    <cellStyle name="Normal 7 4 4 2 2 2" xfId="2872" xr:uid="{9F7914C6-2F55-4B69-AF3C-5784826FBC7D}"/>
    <cellStyle name="Normal 7 4 4 2 2 2 2" xfId="3494" xr:uid="{7CD6C156-C6DC-45E2-A609-92B921DE5687}"/>
    <cellStyle name="Normal 7 4 4 2 2 2 3" xfId="4517" xr:uid="{56AE9047-2297-4389-9CD8-34D592618EA2}"/>
    <cellStyle name="Normal 7 4 4 2 2 3" xfId="3495" xr:uid="{163A245F-8D32-4B77-B9B7-84BBD55E07C0}"/>
    <cellStyle name="Normal 7 4 4 2 2 3 2" xfId="4734" xr:uid="{93AE0CB5-2454-457A-B5CC-76F629E9483D}"/>
    <cellStyle name="Normal 7 4 4 2 2 4" xfId="3493" xr:uid="{178C55AE-53FB-481F-B794-462F23FF5351}"/>
    <cellStyle name="Normal 7 4 4 2 2 5" xfId="4391" xr:uid="{516A6E0B-E67F-47F7-8BB2-026FA83ED658}"/>
    <cellStyle name="Normal 7 4 4 2 3" xfId="2871" xr:uid="{133B9DDB-FFB9-48AB-961B-91B425CE9A98}"/>
    <cellStyle name="Normal 7 4 4 2 3 2" xfId="3496" xr:uid="{D2826A2D-4CDC-4895-AA55-CF0BC5E1A352}"/>
    <cellStyle name="Normal 7 4 4 2 3 3" xfId="4516" xr:uid="{044E5B00-B7BB-4C34-9973-D44096C47D07}"/>
    <cellStyle name="Normal 7 4 4 2 4" xfId="3497" xr:uid="{8E80A10B-AC10-48B7-A511-5CD253E5A915}"/>
    <cellStyle name="Normal 7 4 4 2 4 2" xfId="4735" xr:uid="{C517F7B4-06C5-4216-BA5D-B7771B57C12E}"/>
    <cellStyle name="Normal 7 4 4 2 5" xfId="3492" xr:uid="{D3154AB9-E6D2-49F7-BF87-E824EC963B31}"/>
    <cellStyle name="Normal 7 4 4 2 6" xfId="2590" xr:uid="{577359E9-87B8-4370-B69A-FF1765E413E0}"/>
    <cellStyle name="Normal 7 4 4 2 7" xfId="2284" xr:uid="{BF9E9E43-E698-465D-8F24-A06A91F81599}"/>
    <cellStyle name="Normal 7 4 4 2 8" xfId="3946" xr:uid="{C4F3567B-6D4F-4DE1-89B5-9C2E8AA192F0}"/>
    <cellStyle name="Normal 7 4 4 3" xfId="1523" xr:uid="{A90C0D65-F8DF-4AC5-9483-51826F8B5C27}"/>
    <cellStyle name="Normal 7 4 4 3 2" xfId="2873" xr:uid="{E6C6CA98-04A7-44C5-A063-FDB4BFD9E579}"/>
    <cellStyle name="Normal 7 4 4 3 2 2" xfId="3499" xr:uid="{7999BAEA-5C19-4BF8-8D55-DCA06DBEEE53}"/>
    <cellStyle name="Normal 7 4 4 3 2 3" xfId="4518" xr:uid="{D83AA727-56B7-4448-9B03-D524C933EBC8}"/>
    <cellStyle name="Normal 7 4 4 3 3" xfId="3500" xr:uid="{8B76C43F-0AA6-4CD6-AF7E-CF351030E481}"/>
    <cellStyle name="Normal 7 4 4 3 3 2" xfId="4736" xr:uid="{5FD0C7DA-F044-4E5F-9940-493695662660}"/>
    <cellStyle name="Normal 7 4 4 3 4" xfId="3498" xr:uid="{9FCE4EAF-E837-4B99-AC0B-6C570B4AEC3D}"/>
    <cellStyle name="Normal 7 4 4 3 5" xfId="2633" xr:uid="{9F553556-CA40-4795-88F1-3534CFF3DC9B}"/>
    <cellStyle name="Normal 7 4 4 3 6" xfId="2441" xr:uid="{29C30BEA-CE16-41C5-90AD-5725FD849BDA}"/>
    <cellStyle name="Normal 7 4 4 3 7" xfId="4250" xr:uid="{B08FB0BF-204F-496A-B2F6-6AD12E961CBF}"/>
    <cellStyle name="Normal 7 4 4 4" xfId="1524" xr:uid="{9BB60E4E-D3B6-4800-AE56-8051F074CA0D}"/>
    <cellStyle name="Normal 7 4 4 4 2" xfId="3501" xr:uid="{9BB319C9-56F4-44AD-A8FF-E63C18ACA731}"/>
    <cellStyle name="Normal 7 4 4 4 3" xfId="2870" xr:uid="{34ACF93A-D0A0-40A5-875E-2ED35FE2AF9E}"/>
    <cellStyle name="Normal 7 4 4 4 4" xfId="4368" xr:uid="{637CEF66-DF97-4FF5-934F-9395109E92B1}"/>
    <cellStyle name="Normal 7 4 4 5" xfId="3502" xr:uid="{E5D83636-3E88-45F7-A2AD-1920298FA9E4}"/>
    <cellStyle name="Normal 7 4 4 5 2" xfId="4737" xr:uid="{6CF0B0CE-49E0-4867-A264-2BC3E0B39AD1}"/>
    <cellStyle name="Normal 7 4 4 6" xfId="3032" xr:uid="{5F001A8C-ED17-4046-9470-3F54A36892EA}"/>
    <cellStyle name="Normal 7 4 4 7" xfId="2530" xr:uid="{E813AE71-F719-48CF-A16A-49B2102B9ECA}"/>
    <cellStyle name="Normal 7 4 4 8" xfId="2224" xr:uid="{22EAB966-5B2E-49DF-B01D-DB9BDA3FA7E9}"/>
    <cellStyle name="Normal 7 4 4 9" xfId="4218" xr:uid="{C4691FCA-0FE3-45ED-8408-61C187E2BE20}"/>
    <cellStyle name="Normal 7 4 5" xfId="709" xr:uid="{00000000-0005-0000-0000-0000C5020000}"/>
    <cellStyle name="Normal 7 4 5 2" xfId="1525" xr:uid="{815E8BA2-85DF-43E4-B65C-3DA0B13729D5}"/>
    <cellStyle name="Normal 7 4 5 2 2" xfId="1526" xr:uid="{6CDB6395-6C90-48B3-85A2-FFB650CD316A}"/>
    <cellStyle name="Normal 7 4 5 2 2 2" xfId="3504" xr:uid="{FA7DF404-4E52-4787-8308-8237F9AC57C9}"/>
    <cellStyle name="Normal 7 4 5 2 2 3" xfId="4520" xr:uid="{A32BB3F2-F8E8-4C94-AD98-D9983108DA36}"/>
    <cellStyle name="Normal 7 4 5 2 3" xfId="3505" xr:uid="{318A2B69-8FA9-4ED4-BF61-4215D0FD38FF}"/>
    <cellStyle name="Normal 7 4 5 2 3 2" xfId="4738" xr:uid="{5CC34E7F-C0F1-453E-BA91-E426CE0EF768}"/>
    <cellStyle name="Normal 7 4 5 2 4" xfId="3503" xr:uid="{D5ACB376-C19C-4903-9813-255D6312C7A6}"/>
    <cellStyle name="Normal 7 4 5 2 5" xfId="2564" xr:uid="{B46713C1-038A-4E35-8A77-215454F26D97}"/>
    <cellStyle name="Normal 7 4 5 2 6" xfId="2442" xr:uid="{D97FBBCB-7C9E-4EEE-AF8F-732D83B67734}"/>
    <cellStyle name="Normal 7 4 5 2 7" xfId="4251" xr:uid="{613C2637-34D3-4318-953E-D62732F8293A}"/>
    <cellStyle name="Normal 7 4 5 3" xfId="1527" xr:uid="{12F6F5E1-94C3-4D3C-B9AB-A631FB43C750}"/>
    <cellStyle name="Normal 7 4 5 3 2" xfId="2874" xr:uid="{205B108F-8CA6-44F6-9E73-B951B2828795}"/>
    <cellStyle name="Normal 7 4 5 3 2 2" xfId="3507" xr:uid="{AAE90EAF-CA35-4B48-92B3-C1C420B11A85}"/>
    <cellStyle name="Normal 7 4 5 3 2 3" xfId="4521" xr:uid="{D0F53AE2-036D-431D-92CB-4F6347115D08}"/>
    <cellStyle name="Normal 7 4 5 3 3" xfId="3508" xr:uid="{384700A0-F02E-43E8-83A4-670A0CC9152F}"/>
    <cellStyle name="Normal 7 4 5 3 3 2" xfId="4739" xr:uid="{7AD30173-46A9-4E0F-9439-841022B38B15}"/>
    <cellStyle name="Normal 7 4 5 3 4" xfId="3506" xr:uid="{7865C91E-5452-4EFD-8023-B3E541F20B00}"/>
    <cellStyle name="Normal 7 4 5 3 5" xfId="2667" xr:uid="{3CBD1528-9C30-4B47-83CF-D65FB28E7EDE}"/>
    <cellStyle name="Normal 7 4 5 3 6" xfId="4369" xr:uid="{51E525C2-CD54-4B15-9F33-B91153D4DCD2}"/>
    <cellStyle name="Normal 7 4 5 4" xfId="1528" xr:uid="{6B0AD417-CC0D-49DF-BC69-7339AAA1C694}"/>
    <cellStyle name="Normal 7 4 5 4 2" xfId="3509" xr:uid="{1F523586-D850-460C-84A0-A4E261036337}"/>
    <cellStyle name="Normal 7 4 5 4 3" xfId="4519" xr:uid="{B4997AC4-FAC5-4DCB-B0B3-6E484E806DD0}"/>
    <cellStyle name="Normal 7 4 5 5" xfId="3510" xr:uid="{D43EADA4-EA56-4D08-B2EF-A9A526B41F7B}"/>
    <cellStyle name="Normal 7 4 5 5 2" xfId="4740" xr:uid="{500BB225-D0CA-47F1-A5D1-77C2787B55BB}"/>
    <cellStyle name="Normal 7 4 5 6" xfId="3033" xr:uid="{C5E9490E-3F0B-4FCA-9B90-ECF0E3A2F6D3}"/>
    <cellStyle name="Normal 7 4 5 7" xfId="2504" xr:uid="{9AC9DE7F-4FCB-43D8-8920-59F9BBBD436D}"/>
    <cellStyle name="Normal 7 4 5 8" xfId="2258" xr:uid="{E5141FAD-473E-4853-B937-1A347F77AB0D}"/>
    <cellStyle name="Normal 7 4 5 9" xfId="4219" xr:uid="{3F5A302B-E78D-436D-88A3-104BD52C56D7}"/>
    <cellStyle name="Normal 7 4 6" xfId="710" xr:uid="{00000000-0005-0000-0000-0000C6020000}"/>
    <cellStyle name="Normal 7 4 6 2" xfId="1529" xr:uid="{B2332C5B-89AB-42D8-A86B-5719FFA6EC65}"/>
    <cellStyle name="Normal 7 4 6 2 2" xfId="1530" xr:uid="{3AE1277A-3892-4789-8BE6-6A72CDA4DFEA}"/>
    <cellStyle name="Normal 7 4 6 2 2 2" xfId="3512" xr:uid="{739D7314-8A70-43D6-AB63-BFA1F3997A61}"/>
    <cellStyle name="Normal 7 4 6 2 2 3" xfId="4522" xr:uid="{ED109CAC-33E8-4D5E-8E20-49BA33E4F64F}"/>
    <cellStyle name="Normal 7 4 6 2 3" xfId="3513" xr:uid="{E9FA2D55-B565-4AFC-B03D-CA728258636E}"/>
    <cellStyle name="Normal 7 4 6 2 3 2" xfId="4741" xr:uid="{60C8B355-A874-4041-AD3A-3B0B923F5C06}"/>
    <cellStyle name="Normal 7 4 6 2 4" xfId="3511" xr:uid="{C5023CDC-7820-4628-B4CD-32E0C0180B1D}"/>
    <cellStyle name="Normal 7 4 6 2 5" xfId="2650" xr:uid="{59B3BB29-10BE-4E1B-9884-F133A65EFCFE}"/>
    <cellStyle name="Normal 7 4 6 2 6" xfId="2443" xr:uid="{E1AA67E3-8F79-4064-8AF1-39CF1A62C79B}"/>
    <cellStyle name="Normal 7 4 6 2 7" xfId="4252" xr:uid="{A8BC2B31-1A1C-4421-8439-5C921A9EA504}"/>
    <cellStyle name="Normal 7 4 6 3" xfId="1531" xr:uid="{3849C5CB-CC5B-403F-AB14-C7D470D8DA09}"/>
    <cellStyle name="Normal 7 4 6 3 2" xfId="3514" xr:uid="{02AADF7B-D6B9-42E3-8333-75A0601D183B}"/>
    <cellStyle name="Normal 7 4 6 3 3" xfId="2875" xr:uid="{A4B024F1-F6EE-4BE9-8BD4-25024D61EAD3}"/>
    <cellStyle name="Normal 7 4 6 3 4" xfId="4370" xr:uid="{6C0A7E37-988D-4E06-A0E4-8C23CDB5728D}"/>
    <cellStyle name="Normal 7 4 6 4" xfId="1532" xr:uid="{2DE1F1A7-7B1F-4BE3-9175-C007A75E80AF}"/>
    <cellStyle name="Normal 7 4 6 4 2" xfId="4742" xr:uid="{EECFBEFE-8E09-428C-BFC2-FA0045F4ABC9}"/>
    <cellStyle name="Normal 7 4 6 5" xfId="3034" xr:uid="{62DD9180-3C70-435D-97DA-EC69C90B3939}"/>
    <cellStyle name="Normal 7 4 6 6" xfId="2487" xr:uid="{3E8E4F4E-A976-421F-88FE-C9B939446AA1}"/>
    <cellStyle name="Normal 7 4 6 7" xfId="2241" xr:uid="{7F538D27-A0BE-4B20-82AE-1C4C3802D450}"/>
    <cellStyle name="Normal 7 4 6 8" xfId="4220" xr:uid="{6FA70FF1-FEFE-4203-80A1-117CFE577D4C}"/>
    <cellStyle name="Normal 7 4 7" xfId="711" xr:uid="{00000000-0005-0000-0000-0000C7020000}"/>
    <cellStyle name="Normal 7 4 7 2" xfId="1533" xr:uid="{F7EF6042-CD46-4D19-A0E6-FF996E665963}"/>
    <cellStyle name="Normal 7 4 7 2 2" xfId="1534" xr:uid="{13EF92AA-3940-4AED-AC12-68DFCB0EADD7}"/>
    <cellStyle name="Normal 7 4 7 2 2 2" xfId="3516" xr:uid="{34F6C04B-CF4B-410D-99C2-A8F24A9F7268}"/>
    <cellStyle name="Normal 7 4 7 2 2 3" xfId="4523" xr:uid="{172F1BC2-80A7-4E76-AC0F-2B8A9B12A214}"/>
    <cellStyle name="Normal 7 4 7 2 3" xfId="3517" xr:uid="{BA5EA286-C0D6-4833-85A2-909411CA8181}"/>
    <cellStyle name="Normal 7 4 7 2 3 2" xfId="4743" xr:uid="{BFF58918-B627-4521-9632-DF15EEDC65DA}"/>
    <cellStyle name="Normal 7 4 7 2 4" xfId="3515" xr:uid="{CEACB68A-E8A1-4E2D-9508-2F25C3E0DD95}"/>
    <cellStyle name="Normal 7 4 7 2 5" xfId="2697" xr:uid="{490BB2E3-803B-4296-8C0D-62C94968F9F9}"/>
    <cellStyle name="Normal 7 4 7 2 6" xfId="2444" xr:uid="{55833294-805E-4ECE-A56E-8F44A97740C7}"/>
    <cellStyle name="Normal 7 4 7 2 7" xfId="4253" xr:uid="{2E708F58-3414-42DB-8B21-BFDFED7D6260}"/>
    <cellStyle name="Normal 7 4 7 3" xfId="1535" xr:uid="{29236E8D-1438-464A-9871-AB8D5F0485B9}"/>
    <cellStyle name="Normal 7 4 7 3 2" xfId="3518" xr:uid="{471113FE-FC32-42E4-A308-7E4813116942}"/>
    <cellStyle name="Normal 7 4 7 3 3" xfId="2876" xr:uid="{6FF639DF-C191-44E5-9802-8DFEA3BFC04E}"/>
    <cellStyle name="Normal 7 4 7 3 4" xfId="4371" xr:uid="{5FA9DC9A-C4A4-4265-88F9-996D0254CC2E}"/>
    <cellStyle name="Normal 7 4 7 4" xfId="1536" xr:uid="{DCD2A1D8-13EC-4F8A-9190-070847BA5E32}"/>
    <cellStyle name="Normal 7 4 7 4 2" xfId="4744" xr:uid="{313DF318-BF0D-41AC-BD2B-75E6C5CF0DA1}"/>
    <cellStyle name="Normal 7 4 7 5" xfId="3035" xr:uid="{47296C83-8B32-47B2-9C09-1FBA3146011E}"/>
    <cellStyle name="Normal 7 4 7 6" xfId="2547" xr:uid="{3CC8E0EA-F4E6-4509-BE98-673A3BA0F304}"/>
    <cellStyle name="Normal 7 4 7 7" xfId="2302" xr:uid="{9ECC45B9-DCDE-4A54-94D3-2BCF3D2F4D96}"/>
    <cellStyle name="Normal 7 4 7 8" xfId="4221" xr:uid="{FEE9B4B3-EC67-4873-9D30-2158C0AC7C35}"/>
    <cellStyle name="Normal 7 4 8" xfId="712" xr:uid="{00000000-0005-0000-0000-0000C8020000}"/>
    <cellStyle name="Normal 7 4 8 2" xfId="1537" xr:uid="{C83B661D-27FE-47E4-A2ED-82EF749AA6B3}"/>
    <cellStyle name="Normal 7 4 8 2 2" xfId="1538" xr:uid="{B5801A9D-1705-4831-BC10-7262C51B14F8}"/>
    <cellStyle name="Normal 7 4 8 2 3" xfId="2877" xr:uid="{7B8443C2-A983-4545-8777-13D3175969EE}"/>
    <cellStyle name="Normal 7 4 8 2 4" xfId="4372" xr:uid="{C03D8713-B27A-42B3-BF7E-2C93EFE558F0}"/>
    <cellStyle name="Normal 7 4 8 3" xfId="1539" xr:uid="{57E1AB00-A173-45E5-A927-4843604D0CF1}"/>
    <cellStyle name="Normal 7 4 8 3 2" xfId="4745" xr:uid="{40AEF62F-A956-4C28-ACE4-B5A61C55821F}"/>
    <cellStyle name="Normal 7 4 8 4" xfId="1540" xr:uid="{7337F050-D612-4364-ACCD-80C9325A6A66}"/>
    <cellStyle name="Normal 7 4 8 5" xfId="2607" xr:uid="{7B80E19D-A567-4D26-BE3A-3E36A45776D0}"/>
    <cellStyle name="Normal 7 4 8 6" xfId="2445" xr:uid="{8DA1CCA4-3793-4D2C-928F-DA7A8E356255}"/>
    <cellStyle name="Normal 7 4 8 7" xfId="4222" xr:uid="{C0E4898D-410C-49E0-B882-48AE8D32BC6C}"/>
    <cellStyle name="Normal 7 4 9" xfId="713" xr:uid="{00000000-0005-0000-0000-0000C9020000}"/>
    <cellStyle name="Normal 7 4 9 2" xfId="1541" xr:uid="{C7E3E8AE-D6E4-48B5-B228-5888E7DC7EC2}"/>
    <cellStyle name="Normal 7 4 9 2 2" xfId="3519" xr:uid="{F130B291-DEC7-44EB-A7D3-BDC9112DFB6D}"/>
    <cellStyle name="Normal 7 4 9 2 3" xfId="4373" xr:uid="{AAF2AD0A-A3A2-4BFD-822A-042A88A85006}"/>
    <cellStyle name="Normal 7 4 9 3" xfId="1542" xr:uid="{3B4072BC-E454-4557-A525-7C960B14F7C5}"/>
    <cellStyle name="Normal 7 4 9 4" xfId="2878" xr:uid="{09441C70-E25C-43D3-8302-6617E09D44E7}"/>
    <cellStyle name="Normal 7 4 9 5" xfId="2446" xr:uid="{6B45C15C-2A00-4A5B-B7EF-24DFA311A1E4}"/>
    <cellStyle name="Normal 7 4 9 6" xfId="4223" xr:uid="{643374A9-6D7D-4764-A268-E3DEEA6D3035}"/>
    <cellStyle name="Normal 7 5" xfId="714" xr:uid="{00000000-0005-0000-0000-0000CA020000}"/>
    <cellStyle name="Normal 7 6" xfId="715" xr:uid="{00000000-0005-0000-0000-0000CB020000}"/>
    <cellStyle name="Normal 7 6 10" xfId="716" xr:uid="{00000000-0005-0000-0000-0000CC020000}"/>
    <cellStyle name="Normal 7 6 10 2" xfId="717" xr:uid="{00000000-0005-0000-0000-0000CD020000}"/>
    <cellStyle name="Normal 7 6 10 2 2" xfId="1543" xr:uid="{4DB09EFA-924E-48FF-8B83-DC268BAD079B}"/>
    <cellStyle name="Normal 7 6 10 2 3" xfId="1544" xr:uid="{EFB566B0-FEED-4E61-96D6-D3F80BAB1811}"/>
    <cellStyle name="Normal 7 6 10 2 3 2" xfId="2075" xr:uid="{15DA82AB-97D3-49DF-AF86-B9D7A7DA1C2B}"/>
    <cellStyle name="Normal 7 6 10 2 3 3" xfId="3804" xr:uid="{8368C72E-EFEC-4232-9E35-C0ECD1FC3362}"/>
    <cellStyle name="Normal 7 6 10 2 3 3 2" xfId="3876" xr:uid="{FA24A656-4A3E-43DE-93C3-EE892DFDD2C2}"/>
    <cellStyle name="Normal 7 6 10 3" xfId="1545" xr:uid="{007E9EDB-37FE-454D-A97B-0FF5F6DB327D}"/>
    <cellStyle name="Normal 7 6 10 4" xfId="3036" xr:uid="{4B14C611-C345-44AC-928D-711BC863D901}"/>
    <cellStyle name="Normal 7 6 10 5" xfId="2189" xr:uid="{D008F3F9-5291-44FA-8AAB-B138E1443CF7}"/>
    <cellStyle name="Normal 7 6 10 5 2" xfId="4828" xr:uid="{2F21FEEE-3176-48C4-B42F-A6D64151C5EB}"/>
    <cellStyle name="Normal 7 6 10 6" xfId="4226" xr:uid="{2C2DB716-D020-407F-B6AC-341E89B49CF8}"/>
    <cellStyle name="Normal 7 6 10 6 2" xfId="4861" xr:uid="{D222CDAD-2F63-4659-9092-42FEA14CA50A}"/>
    <cellStyle name="Normal 7 6 10 7" xfId="4934" xr:uid="{892A2E1B-1E2A-473F-986E-F71144969C80}"/>
    <cellStyle name="Normal 7 6 11" xfId="718" xr:uid="{00000000-0005-0000-0000-0000CE020000}"/>
    <cellStyle name="Normal 7 6 11 2" xfId="2462" xr:uid="{65DA2CB0-AA3E-43FF-ACD6-AECE0D43F9DA}"/>
    <cellStyle name="Normal 7 6 11 2 2" xfId="3037" xr:uid="{78852738-9149-4BEA-ACD6-BA3D9FE2B853}"/>
    <cellStyle name="Normal 7 6 11 3" xfId="2879" xr:uid="{16019423-FE70-44E3-8EC5-2A6C3C0AF63B}"/>
    <cellStyle name="Normal 7 6 11 4" xfId="2447" xr:uid="{754A7B98-64D8-4487-8161-868029A8B282}"/>
    <cellStyle name="Normal 7 6 11 5" xfId="4227" xr:uid="{2E6521D3-D3A8-4422-8699-FD7782350270}"/>
    <cellStyle name="Normal 7 6 12" xfId="719" xr:uid="{00000000-0005-0000-0000-0000CF020000}"/>
    <cellStyle name="Normal 7 6 12 2" xfId="1547" xr:uid="{45C42894-BFE8-4C44-899B-1266C577B33E}"/>
    <cellStyle name="Normal 7 6 12 2 2" xfId="1548" xr:uid="{BD5FAD1C-D140-4406-96BE-9015D0249194}"/>
    <cellStyle name="Normal 7 6 12 3" xfId="1549" xr:uid="{0FD56507-BA7B-4C5C-9FCC-A563C48F1DB8}"/>
    <cellStyle name="Normal 7 6 12 3 2" xfId="4805" xr:uid="{A0472F39-C1CB-4F77-92DB-C6162F4DE3CB}"/>
    <cellStyle name="Normal 7 6 12 3 2 2" xfId="3900" xr:uid="{FD7CBEC8-3C1A-4CCC-8FEE-B667297B3C7F}"/>
    <cellStyle name="Normal 7 6 12 4" xfId="2076" xr:uid="{056BC51B-6F2F-476F-B121-27F9097BD980}"/>
    <cellStyle name="Normal 7 6 12 5" xfId="2192" xr:uid="{A2B2898D-DB32-4C77-96B8-317684F57699}"/>
    <cellStyle name="Normal 7 6 12 5 2" xfId="3909" xr:uid="{F86963B5-3FB9-4E9A-BFAD-BC604D2FA4EE}"/>
    <cellStyle name="Normal 7 6 12 6" xfId="4254" xr:uid="{7652541A-8403-434F-89F7-6EE33986A4FB}"/>
    <cellStyle name="Normal 7 6 12 6 2" xfId="3879" xr:uid="{B22B21D6-7DE6-4B14-8BED-DC755628199C}"/>
    <cellStyle name="Normal 7 6 12 7" xfId="1546" xr:uid="{F86D6CF0-7E53-4743-AF2E-E3FB39E94D89}"/>
    <cellStyle name="Normal 7 6 12 8" xfId="4935" xr:uid="{D7810E61-B860-441A-9D80-8E2BE3226C3A}"/>
    <cellStyle name="Normal 7 6 13" xfId="1550" xr:uid="{AEE8B0C8-4FEF-42BC-BEDA-2ACDA56A9BBB}"/>
    <cellStyle name="Normal 7 6 13 2" xfId="4746" xr:uid="{4A93A306-D3C0-4660-8B33-E1E45A132882}"/>
    <cellStyle name="Normal 7 6 14" xfId="1551" xr:uid="{9A1172F8-1A8B-40D6-842C-6CF0E44BD25F}"/>
    <cellStyle name="Normal 7 6 14 2" xfId="1552" xr:uid="{629E38CB-67B5-42F1-8C66-96C643B749E7}"/>
    <cellStyle name="Normal 7 6 14 3" xfId="3805" xr:uid="{5FBB3FE8-CF4B-4A89-9480-D7564A90685A}"/>
    <cellStyle name="Normal 7 6 14 3 2" xfId="3884" xr:uid="{60E5400E-9036-4B0D-8A2D-024B27C6FB56}"/>
    <cellStyle name="Normal 7 6 15" xfId="2479" xr:uid="{D8FBF129-E776-4804-B29C-8CFF7BB0B371}"/>
    <cellStyle name="Normal 7 6 16" xfId="2209" xr:uid="{545734CF-DA89-4A3D-853F-45386E112B02}"/>
    <cellStyle name="Normal 7 6 17" xfId="2188" xr:uid="{BB3CAFF4-9998-4B0F-A2FF-5C3ED2AC94A9}"/>
    <cellStyle name="Normal 7 6 17 2" xfId="3871" xr:uid="{C2BDFC79-9ED6-42E0-8DF4-6F12B4A96CFD}"/>
    <cellStyle name="Normal 7 6 18" xfId="4225" xr:uid="{48115C96-4042-47BB-8A2E-F3F0C0BB6EA3}"/>
    <cellStyle name="Normal 7 6 18 2" xfId="3812" xr:uid="{F51267FE-79D6-4F4A-9343-D0EF9D35CDDA}"/>
    <cellStyle name="Normal 7 6 2" xfId="720" xr:uid="{00000000-0005-0000-0000-0000D0020000}"/>
    <cellStyle name="Normal 7 6 2 2" xfId="721" xr:uid="{00000000-0005-0000-0000-0000D1020000}"/>
    <cellStyle name="Normal 7 6 2 2 2" xfId="1553" xr:uid="{07D22EAD-937C-4729-9076-91A3A9BB1F58}"/>
    <cellStyle name="Normal 7 6 2 2 2 2" xfId="1554" xr:uid="{89D9E370-6334-42B0-8660-8916F6E0A129}"/>
    <cellStyle name="Normal 7 6 2 2 2 2 2" xfId="3521" xr:uid="{859806F3-EA09-41F2-8F67-459E4BE5D245}"/>
    <cellStyle name="Normal 7 6 2 2 2 2 3" xfId="4524" xr:uid="{EE73769B-ED97-46EB-895E-9612809779CE}"/>
    <cellStyle name="Normal 7 6 2 2 2 3" xfId="3522" xr:uid="{9AE79310-BC90-44BB-A830-9C2B6618C7F7}"/>
    <cellStyle name="Normal 7 6 2 2 2 3 2" xfId="4747" xr:uid="{7D2CF55F-C319-414C-8C3D-6B4195C155CB}"/>
    <cellStyle name="Normal 7 6 2 2 2 4" xfId="3520" xr:uid="{1E972F3A-4A81-497A-A616-92D716D3BBBD}"/>
    <cellStyle name="Normal 7 6 2 2 2 5" xfId="2689" xr:uid="{F38134B2-E90F-4CFA-8493-5487AA902731}"/>
    <cellStyle name="Normal 7 6 2 2 2 6" xfId="4255" xr:uid="{0EC36F05-0F16-4C78-899B-DA3BBFE7C29D}"/>
    <cellStyle name="Normal 7 6 2 2 3" xfId="1555" xr:uid="{E57043F7-5A18-47D3-9798-0A4B1683DD7F}"/>
    <cellStyle name="Normal 7 6 2 2 3 2" xfId="3523" xr:uid="{548FD9AF-5101-4A03-BEAE-7125EBB0B03B}"/>
    <cellStyle name="Normal 7 6 2 2 3 3" xfId="2881" xr:uid="{A6B74ABD-D7D0-45C6-A574-8F82A4E3618C}"/>
    <cellStyle name="Normal 7 6 2 2 3 4" xfId="3951" xr:uid="{13B17F1B-D888-457D-8109-B346A6C24C4A}"/>
    <cellStyle name="Normal 7 6 2 2 4" xfId="2880" xr:uid="{BBAFB288-EB2A-43DA-97F6-2EA995E09A1C}"/>
    <cellStyle name="Normal 7 6 2 2 5" xfId="3524" xr:uid="{EE59FB19-B5F2-4FF8-BA32-CA07FE75C558}"/>
    <cellStyle name="Normal 7 6 2 2 5 2" xfId="4748" xr:uid="{DBDFE36F-2CFA-4286-AFC3-0E61F87A02B2}"/>
    <cellStyle name="Normal 7 6 2 2 6" xfId="2598" xr:uid="{51C3607F-EBF8-4FC4-99D5-9C17D72CE5B3}"/>
    <cellStyle name="Normal 7 6 2 2 7" xfId="2292" xr:uid="{90D0A22E-0923-4416-9B82-759E1C3EC636}"/>
    <cellStyle name="Normal 7 6 2 3" xfId="722" xr:uid="{00000000-0005-0000-0000-0000D2020000}"/>
    <cellStyle name="Normal 7 6 2 3 2" xfId="2463" xr:uid="{397995AA-0ACA-480E-925F-D86B411F6B4B}"/>
    <cellStyle name="Normal 7 6 2 3 2 2" xfId="3525" xr:uid="{FBB4A82C-5388-4084-B823-228D72542620}"/>
    <cellStyle name="Normal 7 6 2 3 2 3" xfId="2882" xr:uid="{5B06B761-BD31-4179-9F21-8A2054F050D3}"/>
    <cellStyle name="Normal 7 6 2 3 2 4" xfId="4374" xr:uid="{3F50BCAC-DCED-4B5A-AA42-A026CE42AEC9}"/>
    <cellStyle name="Normal 7 6 2 3 3" xfId="3526" xr:uid="{257969C3-5221-4A90-8A7B-5783BCC5F591}"/>
    <cellStyle name="Normal 7 6 2 3 3 2" xfId="4749" xr:uid="{4742ECF5-2D89-434D-A676-D2CBD653EA59}"/>
    <cellStyle name="Normal 7 6 2 3 4" xfId="3038" xr:uid="{3A7D17AB-C3D2-4C5B-8749-53F227393483}"/>
    <cellStyle name="Normal 7 6 2 3 5" xfId="2641" xr:uid="{748A2A25-1D83-4B82-8918-E403C3033ED6}"/>
    <cellStyle name="Normal 7 6 2 3 6" xfId="2448" xr:uid="{5A22C665-0F26-451E-894D-5BF9DEBBC461}"/>
    <cellStyle name="Normal 7 6 2 3 7" xfId="4228" xr:uid="{60601850-37C8-43F3-B3F0-1B9F1A18F7B6}"/>
    <cellStyle name="Normal 7 6 2 4" xfId="1556" xr:uid="{1E8335A7-6FA7-463A-890B-90A421EF7623}"/>
    <cellStyle name="Normal 7 6 2 4 2" xfId="1557" xr:uid="{58CAD244-D69B-4347-B83B-DA7B43FCEA94}"/>
    <cellStyle name="Normal 7 6 2 5" xfId="1558" xr:uid="{2E4CAEE9-BF33-44BD-AB83-3EB63648179D}"/>
    <cellStyle name="Normal 7 6 2 5 2" xfId="4750" xr:uid="{8731E593-BF40-41A6-8E3A-19F93A585E68}"/>
    <cellStyle name="Normal 7 6 2 6" xfId="1559" xr:uid="{5DEAF46F-AB2C-47C9-90D9-EBB445F1625D}"/>
    <cellStyle name="Normal 7 6 2 6 2" xfId="2538" xr:uid="{3D43AAB4-1AD8-4153-A160-900B8601D8BB}"/>
    <cellStyle name="Normal 7 6 2 6 3" xfId="2091" xr:uid="{A210E6AC-7EEF-456D-AD44-C026A20EC617}"/>
    <cellStyle name="Normal 7 6 2 7" xfId="2232" xr:uid="{912BAAA0-93DB-4021-BBF5-50ACAC237DF4}"/>
    <cellStyle name="Normal 7 6 3" xfId="723" xr:uid="{00000000-0005-0000-0000-0000D3020000}"/>
    <cellStyle name="Normal 7 6 3 2" xfId="724" xr:uid="{00000000-0005-0000-0000-0000D4020000}"/>
    <cellStyle name="Normal 7 6 3 2 2" xfId="1560" xr:uid="{4151B382-ABCB-4633-AA0E-97F006591310}"/>
    <cellStyle name="Normal 7 6 3 2 2 2" xfId="3528" xr:uid="{E3B0A42F-EF3E-410B-B773-DBE726A29182}"/>
    <cellStyle name="Normal 7 6 3 2 2 3" xfId="4525" xr:uid="{88998BA1-6FE8-4ED4-AF46-E64BB7B84016}"/>
    <cellStyle name="Normal 7 6 3 2 3" xfId="3529" xr:uid="{5039DD01-2272-44DB-B786-56D3A1E17F6A}"/>
    <cellStyle name="Normal 7 6 3 2 3 2" xfId="4751" xr:uid="{2E341329-639B-4055-BAB2-946B985E5462}"/>
    <cellStyle name="Normal 7 6 3 2 4" xfId="3527" xr:uid="{92B44336-D7CD-4E04-B5CA-BD92B9C5BB78}"/>
    <cellStyle name="Normal 7 6 3 2 5" xfId="2575" xr:uid="{94396BD3-2E50-458F-BEB2-0C599BBF03DF}"/>
    <cellStyle name="Normal 7 6 3 2 6" xfId="2449" xr:uid="{AA182FAE-B8D3-4695-A92A-30644F15BF82}"/>
    <cellStyle name="Normal 7 6 3 2 7" xfId="4230" xr:uid="{5F7101C4-74B0-4EA8-9E60-9328DD88310C}"/>
    <cellStyle name="Normal 7 6 3 3" xfId="725" xr:uid="{00000000-0005-0000-0000-0000D5020000}"/>
    <cellStyle name="Normal 7 6 3 3 2" xfId="1562" xr:uid="{14B6AABE-2280-4495-AA25-8C0D641D72BF}"/>
    <cellStyle name="Normal 7 6 3 3 2 2" xfId="1563" xr:uid="{EFF9F643-C74B-4591-82D9-1A87AB0E4072}"/>
    <cellStyle name="Normal 7 6 3 3 2 2 2" xfId="3532" xr:uid="{98E489D2-685F-40DA-974A-5B7458B856D9}"/>
    <cellStyle name="Normal 7 6 3 3 2 2 3" xfId="3662" xr:uid="{5F46D835-AA77-42DB-952A-9AA9A027A868}"/>
    <cellStyle name="Normal 7 6 3 3 2 3" xfId="3531" xr:uid="{29E3B956-E968-4F25-839C-46537985FB0C}"/>
    <cellStyle name="Normal 7 6 3 3 2 4" xfId="2884" xr:uid="{B4E85395-5FA6-4F31-9C75-DE8BBCBBD221}"/>
    <cellStyle name="Normal 7 6 3 3 2 5" xfId="3806" xr:uid="{9F1493F3-E9F4-4F04-B1AA-F247EF0D60BB}"/>
    <cellStyle name="Normal 7 6 3 3 2 5 2" xfId="4242" xr:uid="{48BB7639-6665-41C5-B9A4-E097A4976BA1}"/>
    <cellStyle name="Normal 7 6 3 3 3" xfId="1564" xr:uid="{C21F487D-9CC6-43A6-BB55-F216CED02343}"/>
    <cellStyle name="Normal 7 6 3 3 3 2" xfId="3533" xr:uid="{13F19612-2F69-4F10-BB47-960CD3CDDD79}"/>
    <cellStyle name="Normal 7 6 3 3 3 3" xfId="3620" xr:uid="{2A7089D0-26CB-4CF0-8257-AEE15B5C7317}"/>
    <cellStyle name="Normal 7 6 3 3 3 4" xfId="4752" xr:uid="{A7EB21A2-629B-4F79-A3B5-F3B7135959AB}"/>
    <cellStyle name="Normal 7 6 3 3 4" xfId="3530" xr:uid="{9BB13C1C-4C9F-4774-B6C3-3E9D666A62AA}"/>
    <cellStyle name="Normal 7 6 3 3 5" xfId="2677" xr:uid="{6D993590-A6C6-404B-BF6F-6ED363286421}"/>
    <cellStyle name="Normal 7 6 3 3 6" xfId="2190" xr:uid="{BC2B8567-5143-47B0-8026-06315CBE7206}"/>
    <cellStyle name="Normal 7 6 3 3 6 2" xfId="4786" xr:uid="{A86BEF02-60AE-4ECC-A632-CAD73999149B}"/>
    <cellStyle name="Normal 7 6 3 3 7" xfId="4231" xr:uid="{1ABD2436-2602-4AD2-8D4C-62F963586AA9}"/>
    <cellStyle name="Normal 7 6 3 3 7 2" xfId="3855" xr:uid="{CE534796-B96B-4285-B1DE-F482D24679B1}"/>
    <cellStyle name="Normal 7 6 3 3 8" xfId="1561" xr:uid="{274F9E5B-6041-4F0B-9994-F1BF16D8114D}"/>
    <cellStyle name="Normal 7 6 3 3 9" xfId="4936" xr:uid="{7929C8A3-6004-4D1D-AFFA-9D1F6C186890}"/>
    <cellStyle name="Normal 7 6 3 4" xfId="1565" xr:uid="{D08F79AB-33E3-4619-A37C-DAEA89B98EC0}"/>
    <cellStyle name="Normal 7 6 3 4 2" xfId="3534" xr:uid="{6ABDDE3C-D1D4-4476-9DC2-BD2F53ECC6E5}"/>
    <cellStyle name="Normal 7 6 3 4 3" xfId="2883" xr:uid="{589E38EF-7AF6-42E4-BBA3-620BA9C438D9}"/>
    <cellStyle name="Normal 7 6 3 4 4" xfId="4375" xr:uid="{0191ABEC-A678-492F-9AE8-F99C043FCE2A}"/>
    <cellStyle name="Normal 7 6 3 5" xfId="1566" xr:uid="{1B880021-6B2B-4D1E-AE0E-FCD90DC0356C}"/>
    <cellStyle name="Normal 7 6 3 5 2" xfId="4753" xr:uid="{8E69AE34-F69D-4F11-B50F-606D27754CC6}"/>
    <cellStyle name="Normal 7 6 3 6" xfId="3039" xr:uid="{362D8BA1-9E16-429C-B42C-BEA3EA780DDE}"/>
    <cellStyle name="Normal 7 6 3 7" xfId="2515" xr:uid="{A5C7422B-0EF0-46D7-AB12-B40B8C7FBBA6}"/>
    <cellStyle name="Normal 7 6 3 8" xfId="2269" xr:uid="{CED03D4A-6BE4-4FAF-A404-7318B8B317F2}"/>
    <cellStyle name="Normal 7 6 3 9" xfId="4229" xr:uid="{B8A3AF27-E01F-4935-859D-F16826E745DE}"/>
    <cellStyle name="Normal 7 6 4" xfId="726" xr:uid="{00000000-0005-0000-0000-0000D6020000}"/>
    <cellStyle name="Normal 7 6 4 2" xfId="1567" xr:uid="{7B8CB9BC-FB5C-493E-A8F7-29853F146841}"/>
    <cellStyle name="Normal 7 6 4 2 2" xfId="1568" xr:uid="{31C78730-0476-4E39-BD5A-79BD10263511}"/>
    <cellStyle name="Normal 7 6 4 2 2 2" xfId="3536" xr:uid="{3028F0C4-3FA6-4671-BADC-C95660E8A250}"/>
    <cellStyle name="Normal 7 6 4 2 2 3" xfId="4526" xr:uid="{12F3D45F-B4A4-4ACE-94AD-DF958EB1C261}"/>
    <cellStyle name="Normal 7 6 4 2 3" xfId="3537" xr:uid="{D82808DD-84E9-4E92-84AB-3D1DEF00C74B}"/>
    <cellStyle name="Normal 7 6 4 2 3 2" xfId="4754" xr:uid="{0317C0EC-E255-4A50-A820-A00D23548488}"/>
    <cellStyle name="Normal 7 6 4 2 4" xfId="3535" xr:uid="{D366825C-44D4-4A37-8269-68D0CB467792}"/>
    <cellStyle name="Normal 7 6 4 2 5" xfId="2658" xr:uid="{A988ED8E-C723-46AA-89A0-245DF13B9682}"/>
    <cellStyle name="Normal 7 6 4 2 6" xfId="2450" xr:uid="{55E75EAE-8CB6-4DAF-98F4-FE8A5B857C6A}"/>
    <cellStyle name="Normal 7 6 4 2 7" xfId="4256" xr:uid="{5166795C-C816-47E8-9E64-B8CFA277A3FD}"/>
    <cellStyle name="Normal 7 6 4 3" xfId="1569" xr:uid="{B37962BA-F30A-4CE8-A0A4-42D061810BD6}"/>
    <cellStyle name="Normal 7 6 4 3 2" xfId="3538" xr:uid="{A8E4CBD1-5F18-4DF3-A90E-934D66018EC0}"/>
    <cellStyle name="Normal 7 6 4 3 3" xfId="2885" xr:uid="{F98D7A90-1AD1-4607-835A-C63C8CBCA943}"/>
    <cellStyle name="Normal 7 6 4 3 4" xfId="4376" xr:uid="{E4E2B4B8-4223-4E81-96DB-851C6150B278}"/>
    <cellStyle name="Normal 7 6 4 4" xfId="1570" xr:uid="{ADCDD150-3301-4B2E-8D6A-C146F87F1427}"/>
    <cellStyle name="Normal 7 6 4 4 2" xfId="4755" xr:uid="{CB0F9FA2-B6AB-45E4-AB20-F9E26B4FDF23}"/>
    <cellStyle name="Normal 7 6 4 5" xfId="3040" xr:uid="{8F6CEB2D-F373-4183-B94C-172D33B1DC32}"/>
    <cellStyle name="Normal 7 6 4 6" xfId="2495" xr:uid="{2EA79247-5984-4B8D-8877-D3CF432F6798}"/>
    <cellStyle name="Normal 7 6 4 7" xfId="2249" xr:uid="{9F99154D-1427-4937-BE50-1DE88890B0AC}"/>
    <cellStyle name="Normal 7 6 4 8" xfId="4232" xr:uid="{765F51E0-2A5D-4ED3-B867-0903CD6500F5}"/>
    <cellStyle name="Normal 7 6 5" xfId="727" xr:uid="{00000000-0005-0000-0000-0000D7020000}"/>
    <cellStyle name="Normal 7 6 5 2" xfId="1571" xr:uid="{72221B1A-12C7-4F2B-A28C-D308E91FAC5E}"/>
    <cellStyle name="Normal 7 6 5 2 2" xfId="1572" xr:uid="{19C4FFE1-0522-4E7F-A33D-60D813D167AF}"/>
    <cellStyle name="Normal 7 6 5 2 3" xfId="2886" xr:uid="{D70C7556-2621-4629-88D1-CCDC5351AE54}"/>
    <cellStyle name="Normal 7 6 5 2 4" xfId="4377" xr:uid="{157A2D4E-AC81-497B-B99E-A35004C27025}"/>
    <cellStyle name="Normal 7 6 5 3" xfId="1573" xr:uid="{E274532C-E474-43AD-B9A5-5147D5ECFDBD}"/>
    <cellStyle name="Normal 7 6 5 3 2" xfId="4756" xr:uid="{26253824-9C3E-42AB-8139-4F84B253692B}"/>
    <cellStyle name="Normal 7 6 5 4" xfId="1574" xr:uid="{4F2F33DF-D13E-4475-85AF-8216DFE6562C}"/>
    <cellStyle name="Normal 7 6 5 5" xfId="2555" xr:uid="{5FD27038-219B-43D4-A50E-11B97CC4C4A8}"/>
    <cellStyle name="Normal 7 6 5 6" xfId="2451" xr:uid="{B357DC1E-98C4-4CA9-B48F-9DD6D1C47E1E}"/>
    <cellStyle name="Normal 7 6 5 7" xfId="4233" xr:uid="{D9EA0A3F-CB54-4508-85C6-FD98935060BD}"/>
    <cellStyle name="Normal 7 6 6" xfId="728" xr:uid="{00000000-0005-0000-0000-0000D8020000}"/>
    <cellStyle name="Normal 7 6 6 2" xfId="1575" xr:uid="{0CD18ABC-DDF8-4E4B-801F-1303678B7689}"/>
    <cellStyle name="Normal 7 6 6 2 2" xfId="1576" xr:uid="{68D9A556-6E1D-44AA-B948-9067DFF2CD02}"/>
    <cellStyle name="Normal 7 6 6 2 3" xfId="2887" xr:uid="{C1375E4D-4435-4B79-990C-893A3A65DF53}"/>
    <cellStyle name="Normal 7 6 6 2 4" xfId="4378" xr:uid="{1AD82C81-075C-4B1E-8605-7FA6F6EB6F40}"/>
    <cellStyle name="Normal 7 6 6 3" xfId="1577" xr:uid="{B0A300B6-F87F-4727-B867-DEDB5971AE97}"/>
    <cellStyle name="Normal 7 6 6 3 2" xfId="4757" xr:uid="{D5CCB46F-80B1-44B2-A86A-0FE91293C00E}"/>
    <cellStyle name="Normal 7 6 6 4" xfId="1578" xr:uid="{5F968A59-0746-418D-8066-DB0074717A6B}"/>
    <cellStyle name="Normal 7 6 6 5" xfId="2618" xr:uid="{51D228E5-077E-40D8-8F6C-EA24C7B9547B}"/>
    <cellStyle name="Normal 7 6 6 6" xfId="2452" xr:uid="{2C73AAE7-F06F-4743-BC4D-BB39543E9CAB}"/>
    <cellStyle name="Normal 7 6 6 7" xfId="4234" xr:uid="{575D36C6-AECB-41A4-9508-6E283F15AD9F}"/>
    <cellStyle name="Normal 7 6 7" xfId="729" xr:uid="{00000000-0005-0000-0000-0000D9020000}"/>
    <cellStyle name="Normal 7 6 7 2" xfId="1579" xr:uid="{36AE0CC7-5E40-412E-83C3-892E8C56F902}"/>
    <cellStyle name="Normal 7 6 7 2 2" xfId="3041" xr:uid="{FF16331E-FF42-4E1F-B16B-54BF1A32BF43}"/>
    <cellStyle name="Normal 7 6 7 3" xfId="1580" xr:uid="{CB003BE9-D7C2-4F67-8F7C-D53F278C32DD}"/>
    <cellStyle name="Normal 7 6 7 4" xfId="2453" xr:uid="{7E3CC5A2-EFA8-4C38-9F9A-97739FE2166B}"/>
    <cellStyle name="Normal 7 6 7 5" xfId="4235" xr:uid="{D240D33C-6509-46E2-80FB-BF17E2AB607E}"/>
    <cellStyle name="Normal 7 6 8" xfId="730" xr:uid="{00000000-0005-0000-0000-0000DA020000}"/>
    <cellStyle name="Normal 7 6 8 2" xfId="1581" xr:uid="{E54F0044-57CE-46E2-9991-574053C7DC1A}"/>
    <cellStyle name="Normal 7 6 8 2 2" xfId="3042" xr:uid="{2A702422-BABD-400A-92D5-F323BE9E23AF}"/>
    <cellStyle name="Normal 7 6 8 3" xfId="1582" xr:uid="{EFFB774A-4B56-4688-925D-D7215FDC4DB3}"/>
    <cellStyle name="Normal 7 6 8 4" xfId="2454" xr:uid="{E983357D-4DC5-48EC-B2C0-9A0A35100894}"/>
    <cellStyle name="Normal 7 6 8 5" xfId="4236" xr:uid="{24B44249-C371-40A9-B623-15DBAC3FE8DC}"/>
    <cellStyle name="Normal 7 6 9" xfId="731" xr:uid="{00000000-0005-0000-0000-0000DB020000}"/>
    <cellStyle name="Normal 7 7" xfId="732" xr:uid="{00000000-0005-0000-0000-0000DC020000}"/>
    <cellStyle name="Normal 7 7 2" xfId="1583" xr:uid="{D41677CE-155A-4A4E-BFDC-A3507C0C25EF}"/>
    <cellStyle name="Normal 7 7 2 2" xfId="1584" xr:uid="{798490AF-D4FD-4DFA-86CF-E1A7AF5BD21F}"/>
    <cellStyle name="Normal 7 7 2 2 2" xfId="2890" xr:uid="{E72AE318-4311-4004-B80D-DD1BABB61E11}"/>
    <cellStyle name="Normal 7 7 2 2 2 2" xfId="3541" xr:uid="{4EF09D0F-C628-449D-A0DD-BDAC3E566922}"/>
    <cellStyle name="Normal 7 7 2 2 2 3" xfId="4528" xr:uid="{887F876B-860B-49A8-8CB6-E26FDCAB0417}"/>
    <cellStyle name="Normal 7 7 2 2 3" xfId="3542" xr:uid="{A2FD60EF-9521-4984-B338-AC0494278C5A}"/>
    <cellStyle name="Normal 7 7 2 2 3 2" xfId="4758" xr:uid="{F7149B9A-BA64-4384-8A72-82CC8F6A920C}"/>
    <cellStyle name="Normal 7 7 2 2 4" xfId="3540" xr:uid="{A81210C2-C7FC-4302-9E2F-D85399F4ABB2}"/>
    <cellStyle name="Normal 7 7 2 2 5" xfId="4390" xr:uid="{AAD6B96A-7616-467C-92D3-9F81AEC1980F}"/>
    <cellStyle name="Normal 7 7 2 3" xfId="2889" xr:uid="{B6830957-B0FF-4DB1-A961-49D4CFF40C06}"/>
    <cellStyle name="Normal 7 7 2 3 2" xfId="3543" xr:uid="{A00FEC5A-C425-4468-AA6D-03164714F17E}"/>
    <cellStyle name="Normal 7 7 2 3 3" xfId="4527" xr:uid="{6AD78ADC-E095-4906-9CC7-08E6B8CBE328}"/>
    <cellStyle name="Normal 7 7 2 4" xfId="3544" xr:uid="{0856BF91-1646-4006-81A0-DC3858C4BE23}"/>
    <cellStyle name="Normal 7 7 2 4 2" xfId="4759" xr:uid="{DDF1F9A0-873D-476C-A49C-C7BA115EA870}"/>
    <cellStyle name="Normal 7 7 2 5" xfId="3539" xr:uid="{D7A72AB9-61B0-4EDA-9893-18626FF76D41}"/>
    <cellStyle name="Normal 7 7 2 6" xfId="2589" xr:uid="{8ACEE48D-97F9-42F6-833A-5194262B8D09}"/>
    <cellStyle name="Normal 7 7 2 7" xfId="2283" xr:uid="{45466268-A9B8-4A9B-9012-C45AE9D02042}"/>
    <cellStyle name="Normal 7 7 2 8" xfId="3945" xr:uid="{6595BFDE-C6AB-48AC-94C9-A822EEC6072C}"/>
    <cellStyle name="Normal 7 7 3" xfId="1585" xr:uid="{653B455A-A0AF-4DBA-9BA0-0C72E5615D69}"/>
    <cellStyle name="Normal 7 7 3 2" xfId="2891" xr:uid="{D0EC7A52-AF70-4DC4-A29E-C8B488DCA3DF}"/>
    <cellStyle name="Normal 7 7 3 2 2" xfId="3546" xr:uid="{EC919653-85B4-4E84-B6B0-CF8A18499E45}"/>
    <cellStyle name="Normal 7 7 3 2 3" xfId="4529" xr:uid="{D53AD54E-BA84-400E-83CC-F817B6F23CEA}"/>
    <cellStyle name="Normal 7 7 3 3" xfId="3547" xr:uid="{4264229B-F970-4E3D-91F9-2C684BF6D3CF}"/>
    <cellStyle name="Normal 7 7 3 3 2" xfId="4760" xr:uid="{9C53FB96-A319-4C68-BEB8-2007A31254FF}"/>
    <cellStyle name="Normal 7 7 3 4" xfId="3545" xr:uid="{867A8BEE-AD0E-4439-89E0-53196B0D929B}"/>
    <cellStyle name="Normal 7 7 3 5" xfId="2632" xr:uid="{6AF7B727-2773-4A8A-9C0F-534C1E75BA8A}"/>
    <cellStyle name="Normal 7 7 3 6" xfId="2455" xr:uid="{A558B43B-B4D8-4BE2-8152-371F12A8D358}"/>
    <cellStyle name="Normal 7 7 3 7" xfId="4257" xr:uid="{231BB6D4-BF0F-46A5-BB9A-AD775EB30603}"/>
    <cellStyle name="Normal 7 7 4" xfId="1586" xr:uid="{EE2F15D2-4090-4ECD-8430-A86665B3AF81}"/>
    <cellStyle name="Normal 7 7 4 2" xfId="3548" xr:uid="{4FD2D859-355B-4AF8-9457-B5F973DB09AE}"/>
    <cellStyle name="Normal 7 7 4 3" xfId="2888" xr:uid="{5DAA9A23-5BE0-4DFB-8D6A-C8C0BFC6037F}"/>
    <cellStyle name="Normal 7 7 4 4" xfId="4379" xr:uid="{BD5D42CA-221D-45E4-BB7B-A11561FEB287}"/>
    <cellStyle name="Normal 7 7 5" xfId="3549" xr:uid="{0321B2A0-83AF-4E6D-A2E3-38AF2683E304}"/>
    <cellStyle name="Normal 7 7 5 2" xfId="4761" xr:uid="{684CB930-DC85-458A-BDE8-9865E334B855}"/>
    <cellStyle name="Normal 7 7 6" xfId="3043" xr:uid="{4F749005-0635-4244-94E9-E45EC8F317E2}"/>
    <cellStyle name="Normal 7 7 7" xfId="2529" xr:uid="{A793CF93-AEF9-4849-B3CA-4975F9510DB1}"/>
    <cellStyle name="Normal 7 7 8" xfId="2223" xr:uid="{CE17F67C-5D21-484D-9D9F-58DE2A9CE0EC}"/>
    <cellStyle name="Normal 7 7 9" xfId="4237" xr:uid="{A195B72C-8B53-4BF4-A83B-0F9346F38070}"/>
    <cellStyle name="Normal 7 8" xfId="733" xr:uid="{00000000-0005-0000-0000-0000DD020000}"/>
    <cellStyle name="Normal 7 8 2" xfId="1587" xr:uid="{D91477B2-D157-4944-A271-5538750F1FD4}"/>
    <cellStyle name="Normal 7 8 2 2" xfId="1588" xr:uid="{098C74C7-6918-4B89-A166-315D7B3324FC}"/>
    <cellStyle name="Normal 7 8 2 2 2" xfId="3551" xr:uid="{EAF44AC2-9669-4910-83B2-90EB6EF7095B}"/>
    <cellStyle name="Normal 7 8 2 2 3" xfId="4531" xr:uid="{6D593452-10FA-4FD4-8968-93C060C8469E}"/>
    <cellStyle name="Normal 7 8 2 3" xfId="3552" xr:uid="{42BE7105-0BA7-41CC-B26B-C4B1CFE24C07}"/>
    <cellStyle name="Normal 7 8 2 3 2" xfId="4762" xr:uid="{F2511DC2-CDE3-4909-92BE-8E0FD3FE7EC9}"/>
    <cellStyle name="Normal 7 8 2 4" xfId="3550" xr:uid="{9594835D-EBA0-4C73-801D-6A01A56F7C6F}"/>
    <cellStyle name="Normal 7 8 2 5" xfId="2563" xr:uid="{7A44EBD7-9DEF-4235-B4C5-C0CDF62F103D}"/>
    <cellStyle name="Normal 7 8 2 6" xfId="2456" xr:uid="{902C60D2-F799-47BE-852B-94213BBA2D1A}"/>
    <cellStyle name="Normal 7 8 2 7" xfId="4258" xr:uid="{F832930B-230A-4093-9CB8-4167E1E1CA78}"/>
    <cellStyle name="Normal 7 8 3" xfId="1589" xr:uid="{5F5465F0-DEED-4BC0-AFA3-BE760896E15B}"/>
    <cellStyle name="Normal 7 8 3 2" xfId="2892" xr:uid="{D3EF66B8-56E0-4415-B6B8-9C7B0B08840F}"/>
    <cellStyle name="Normal 7 8 3 2 2" xfId="3554" xr:uid="{0B33D357-02B6-42B9-8683-DF21F114B9EF}"/>
    <cellStyle name="Normal 7 8 3 2 3" xfId="4532" xr:uid="{C7DB5364-410F-4742-9AD6-89BAA8EA3FA7}"/>
    <cellStyle name="Normal 7 8 3 3" xfId="3555" xr:uid="{DE2BAA47-57BE-4C81-988E-05E30F71E2D3}"/>
    <cellStyle name="Normal 7 8 3 3 2" xfId="4763" xr:uid="{B9410CB8-C3FD-4914-B178-7451C57BB2C1}"/>
    <cellStyle name="Normal 7 8 3 4" xfId="3553" xr:uid="{EFE8613A-7A9C-4B4C-858E-A0C5D4284D6A}"/>
    <cellStyle name="Normal 7 8 3 5" xfId="2666" xr:uid="{E9E1DFED-5B49-4BC5-B12A-574E325E80D3}"/>
    <cellStyle name="Normal 7 8 3 6" xfId="4380" xr:uid="{DC47D9E4-7F6C-4EB6-B76F-6C8A83E09678}"/>
    <cellStyle name="Normal 7 8 4" xfId="1590" xr:uid="{A5F28FD8-50A5-4CB0-BFFA-060F4E65B988}"/>
    <cellStyle name="Normal 7 8 4 2" xfId="3556" xr:uid="{21C463D1-7A83-4000-B281-01861055F4BA}"/>
    <cellStyle name="Normal 7 8 4 3" xfId="4530" xr:uid="{96151D64-958D-42C2-BA04-B71175CB78B0}"/>
    <cellStyle name="Normal 7 8 5" xfId="3557" xr:uid="{22648FC2-6F58-4745-A05E-1E7F327CFF2E}"/>
    <cellStyle name="Normal 7 8 5 2" xfId="4764" xr:uid="{DD08DEE8-C642-413B-8BCA-66F5A2EB228F}"/>
    <cellStyle name="Normal 7 8 6" xfId="3044" xr:uid="{255054DC-F7D0-43DF-BE94-1018AEA3D286}"/>
    <cellStyle name="Normal 7 8 7" xfId="2503" xr:uid="{2D126292-5EAE-4931-AC14-DE030612BF4E}"/>
    <cellStyle name="Normal 7 8 8" xfId="2257" xr:uid="{52F03FB1-2D17-461F-B0A6-8055865317EF}"/>
    <cellStyle name="Normal 7 8 9" xfId="4238" xr:uid="{40E93CDF-1E50-4B66-8492-3A2D2CC74B4F}"/>
    <cellStyle name="Normal 7 9" xfId="734" xr:uid="{00000000-0005-0000-0000-0000DE020000}"/>
    <cellStyle name="Normal 7 9 2" xfId="1591" xr:uid="{F67D6194-EFB5-4416-9218-AD0F39BA983E}"/>
    <cellStyle name="Normal 7 9 2 2" xfId="1592" xr:uid="{E0730F29-3122-49A2-B4B6-0D776767DAFD}"/>
    <cellStyle name="Normal 7 9 2 2 2" xfId="3559" xr:uid="{993A96A5-3FB4-4191-93C5-B699B5DB2AA2}"/>
    <cellStyle name="Normal 7 9 2 2 3" xfId="4533" xr:uid="{3B00F770-8159-4D84-8AE9-DA3713377EE6}"/>
    <cellStyle name="Normal 7 9 2 3" xfId="3560" xr:uid="{68BED211-B1AB-49BB-8955-3C19DEF7A3EB}"/>
    <cellStyle name="Normal 7 9 2 3 2" xfId="4765" xr:uid="{911FB15E-F737-4CA7-963B-186A4F168C6D}"/>
    <cellStyle name="Normal 7 9 2 4" xfId="3558" xr:uid="{2DEA15A0-2835-47E4-9D94-EBB14C98A093}"/>
    <cellStyle name="Normal 7 9 2 5" xfId="2649" xr:uid="{EFE0B624-5E70-48F7-9BD6-857C29156E5E}"/>
    <cellStyle name="Normal 7 9 2 6" xfId="2457" xr:uid="{4DD6A6DE-8494-4138-AE45-BBFCA162043E}"/>
    <cellStyle name="Normal 7 9 2 7" xfId="4259" xr:uid="{65319DCB-F95C-4573-82BA-A1C6B0F63DC9}"/>
    <cellStyle name="Normal 7 9 3" xfId="1593" xr:uid="{68829ED2-99CE-4C4F-B020-9361B9C04A68}"/>
    <cellStyle name="Normal 7 9 3 2" xfId="3561" xr:uid="{5ED85344-1DD1-4DE6-8062-2BB783A7D5E9}"/>
    <cellStyle name="Normal 7 9 3 3" xfId="2893" xr:uid="{AD70D2C4-B579-4607-977E-F3C18E8DB651}"/>
    <cellStyle name="Normal 7 9 3 4" xfId="4381" xr:uid="{B42EE8A7-5D48-4B13-87A4-0444A18EF6C8}"/>
    <cellStyle name="Normal 7 9 4" xfId="1594" xr:uid="{D5283BC0-B801-46AF-8C11-A7F132626A7E}"/>
    <cellStyle name="Normal 7 9 4 2" xfId="4766" xr:uid="{E8E07307-D63A-4DDD-BAE2-2CF3588DCC97}"/>
    <cellStyle name="Normal 7 9 5" xfId="3045" xr:uid="{AC521E07-8485-4873-A359-43CD97ADBD18}"/>
    <cellStyle name="Normal 7 9 6" xfId="2486" xr:uid="{4DA0F4B5-EDDE-4BBD-AC8B-782C48D86DEE}"/>
    <cellStyle name="Normal 7 9 7" xfId="2240" xr:uid="{BE5E760C-EE5B-43E2-9D3A-94FCBEE58E68}"/>
    <cellStyle name="Normal 7 9 8" xfId="4239" xr:uid="{2EDE280F-37D4-483F-9202-FD67774C8A11}"/>
    <cellStyle name="Normal 8" xfId="735" xr:uid="{00000000-0005-0000-0000-0000DF020000}"/>
    <cellStyle name="Normal 9" xfId="736" xr:uid="{00000000-0005-0000-0000-0000E0020000}"/>
    <cellStyle name="Normal 9 2" xfId="737" xr:uid="{00000000-0005-0000-0000-0000E1020000}"/>
    <cellStyle name="Normal 9 3" xfId="738" xr:uid="{00000000-0005-0000-0000-0000E2020000}"/>
    <cellStyle name="Normal 9 3 2" xfId="1595" xr:uid="{5364E783-BF63-4D78-A173-21DD76D54341}"/>
    <cellStyle name="Normal 9 3 2 2" xfId="1596" xr:uid="{40569C7B-F766-4CD7-975F-F52D5491F0D4}"/>
    <cellStyle name="Normal 9 3 2 2 2" xfId="3563" xr:uid="{5842CCB1-690D-4BAA-941E-FAB92376776F}"/>
    <cellStyle name="Normal 9 3 2 2 3" xfId="4535" xr:uid="{6A07BFC5-ABBA-4E35-A6A2-79D90F4E6519}"/>
    <cellStyle name="Normal 9 3 2 3" xfId="3564" xr:uid="{EDDD46F4-B735-45AF-ACCC-1C7B93BB1742}"/>
    <cellStyle name="Normal 9 3 2 3 2" xfId="4767" xr:uid="{FA28B77D-AB56-4ED9-A53A-F77EA3F03B6B}"/>
    <cellStyle name="Normal 9 3 2 4" xfId="3562" xr:uid="{336A424A-AA2C-414B-AB1A-23A5C04CE43A}"/>
    <cellStyle name="Normal 9 3 2 5" xfId="2565" xr:uid="{DDD4912D-9739-4761-B50F-92FABACAD76D}"/>
    <cellStyle name="Normal 9 3 2 6" xfId="2458" xr:uid="{7B762F89-4BC4-4005-8905-4006C7DA1E61}"/>
    <cellStyle name="Normal 9 3 2 7" xfId="4260" xr:uid="{A24ED8FE-890C-45E5-9B0F-2E3896D4B935}"/>
    <cellStyle name="Normal 9 3 3" xfId="1597" xr:uid="{7905959A-A028-47C5-986E-09957B93715A}"/>
    <cellStyle name="Normal 9 3 3 2" xfId="2894" xr:uid="{E98EFDB4-93E5-41F3-A7BC-8E4DEE1E0EC6}"/>
    <cellStyle name="Normal 9 3 3 2 2" xfId="3566" xr:uid="{1ADDAC36-927D-4DED-A377-9E44C6D328F8}"/>
    <cellStyle name="Normal 9 3 3 2 3" xfId="4536" xr:uid="{DCD13ECF-78AE-4023-B21C-CB2E1A2D6855}"/>
    <cellStyle name="Normal 9 3 3 3" xfId="3567" xr:uid="{84BFE4AE-C036-4454-ABD1-5097B0F21D8A}"/>
    <cellStyle name="Normal 9 3 3 3 2" xfId="4768" xr:uid="{A2CADA83-8E4A-483F-BDB9-04783814BA18}"/>
    <cellStyle name="Normal 9 3 3 4" xfId="3565" xr:uid="{FE74CC21-C5F2-48DC-91DE-5116E6D73898}"/>
    <cellStyle name="Normal 9 3 3 5" xfId="2668" xr:uid="{E29F58F7-B2DD-42C4-938E-1D9696F515E7}"/>
    <cellStyle name="Normal 9 3 3 6" xfId="4382" xr:uid="{A96AE7F6-320B-4838-A053-FE5051546CDC}"/>
    <cellStyle name="Normal 9 3 4" xfId="1598" xr:uid="{60ECB5D5-2432-44E6-AB47-DE71672D71DF}"/>
    <cellStyle name="Normal 9 3 4 2" xfId="3568" xr:uid="{98D45BB7-009C-4CE4-9875-B1C6293AEEBD}"/>
    <cellStyle name="Normal 9 3 4 3" xfId="4534" xr:uid="{1B6F762D-4DB4-4E58-A855-CAD0F0598C21}"/>
    <cellStyle name="Normal 9 3 5" xfId="3569" xr:uid="{BDAFD180-17D9-45D8-B6C4-CB57DF1A35A2}"/>
    <cellStyle name="Normal 9 3 5 2" xfId="4769" xr:uid="{8108DA79-F94F-4410-89BD-D1850E24FFD6}"/>
    <cellStyle name="Normal 9 3 6" xfId="3046" xr:uid="{CDDB060E-29EF-4BE5-8778-3E8140D187DB}"/>
    <cellStyle name="Normal 9 3 7" xfId="2505" xr:uid="{B871ACEC-A5F6-4A35-B3BC-F2CB03A73F26}"/>
    <cellStyle name="Normal 9 3 8" xfId="2259" xr:uid="{6958700D-301A-4EE4-95C9-5CFFC1409D6F}"/>
    <cellStyle name="Normal 9 3 9" xfId="4241" xr:uid="{7B424C5D-C62C-47B2-BA03-6B9A576061E9}"/>
    <cellStyle name="Normal 9 4" xfId="1599" xr:uid="{A3C86624-B492-482F-B333-3ADCD1A7A4F8}"/>
    <cellStyle name="Normal 9 4 2" xfId="2895" xr:uid="{1D7B7977-2327-4AC8-94DC-1946D46AEB18}"/>
    <cellStyle name="Normal 9 4 2 2" xfId="3571" xr:uid="{DDABEF1B-E756-4AA7-B9E8-8F901A31E7B6}"/>
    <cellStyle name="Normal 9 4 2 3" xfId="4537" xr:uid="{919D60F8-C287-47DB-A2F3-262F7CA118B9}"/>
    <cellStyle name="Normal 9 4 3" xfId="3572" xr:uid="{C64C28BA-111F-44E4-A0A3-8EEC1A47A999}"/>
    <cellStyle name="Normal 9 4 3 2" xfId="4770" xr:uid="{65A2E1D7-5FE3-4308-97F6-C7696B70D68C}"/>
    <cellStyle name="Normal 9 4 4" xfId="3570" xr:uid="{8CF04BFF-A5CD-4012-B466-365554CB13F3}"/>
    <cellStyle name="Normal 9 4 5" xfId="2608" xr:uid="{92A4A665-8260-479F-B0C0-9F0E3F7A6343}"/>
    <cellStyle name="Normal 9 4 6" xfId="4240" xr:uid="{9631F2AD-7E59-4BEC-8BE8-9C3E9BFE53D6}"/>
    <cellStyle name="Normal 9 5" xfId="2199" xr:uid="{4DEBF418-8EE6-4190-93D1-C557B64665E4}"/>
    <cellStyle name="Normal 9 6" xfId="3933" xr:uid="{3F0E8D12-E472-4BAC-B4BF-638CE8C54156}"/>
    <cellStyle name="Note 2" xfId="739" xr:uid="{00000000-0005-0000-0000-0000E3020000}"/>
    <cellStyle name="Note 3" xfId="740" xr:uid="{00000000-0005-0000-0000-0000E4020000}"/>
    <cellStyle name="Note 4" xfId="1600" xr:uid="{6E777FFF-19D3-4EDF-9B50-5332F71DE3A9}"/>
    <cellStyle name="Note 4 2" xfId="1601" xr:uid="{F5488010-1470-4438-9B1C-5B78BCFF6945}"/>
    <cellStyle name="Note 4 2 2" xfId="3574" xr:uid="{FACF64DC-6562-45A0-894B-FD4FA9F7836B}"/>
    <cellStyle name="Note 4 2 3" xfId="3573" xr:uid="{FE3329C3-B3C9-44C5-8C89-A90CE04D9645}"/>
    <cellStyle name="Note 4 2 4" xfId="3807" xr:uid="{C56A3D99-3B9D-4747-95E2-3D84F69A58E6}"/>
    <cellStyle name="Note 4 2 4 2" xfId="4839" xr:uid="{BEF563D8-0A02-4ADC-9F07-BF33B6D3251F}"/>
    <cellStyle name="Note 4 3" xfId="1602" xr:uid="{0C416166-B4B0-4DF5-BE6C-FF223F1D50A9}"/>
    <cellStyle name="Note 4 4" xfId="2111" xr:uid="{DC9CD951-F8EC-4661-A8B8-836AF2D3A836}"/>
    <cellStyle name="Note 4 4 2" xfId="3910" xr:uid="{A8E59FC4-50F2-406B-B564-4A92820D4C55}"/>
    <cellStyle name="Output 2" xfId="741" xr:uid="{00000000-0005-0000-0000-0000E5020000}"/>
    <cellStyle name="Output 3" xfId="742" xr:uid="{00000000-0005-0000-0000-0000E6020000}"/>
    <cellStyle name="Percent 2" xfId="743" xr:uid="{00000000-0005-0000-0000-0000E7020000}"/>
    <cellStyle name="Percent 2 2" xfId="744" xr:uid="{00000000-0005-0000-0000-0000E8020000}"/>
    <cellStyle name="Percent 3" xfId="745" xr:uid="{00000000-0005-0000-0000-0000E9020000}"/>
    <cellStyle name="Percent 3 2" xfId="2078" xr:uid="{6AF5DD85-DC73-4877-85AD-A9BBB2A6BFD2}"/>
    <cellStyle name="Percent 3 3" xfId="2079" xr:uid="{FB28C725-BDF0-4CF2-A75C-FA48670DB46B}"/>
    <cellStyle name="Percent 3 4" xfId="2077" xr:uid="{D05412A9-4956-4F0D-8EF1-898845C44AC4}"/>
    <cellStyle name="Percent 4" xfId="1603" xr:uid="{DFF34243-3584-46D7-8BD3-2AF2F5682D1E}"/>
    <cellStyle name="Percent 4 2" xfId="2081" xr:uid="{8AA74859-F5DB-4528-B10C-ADE4F9FD84B5}"/>
    <cellStyle name="Percent 4 3" xfId="2082" xr:uid="{71FE0AA8-7BA4-46D2-AAAC-010F5FF64647}"/>
    <cellStyle name="Percent 4 4" xfId="2080" xr:uid="{D52EB913-C309-4060-8597-9A03A19FCC9D}"/>
    <cellStyle name="Sheet Title" xfId="746" xr:uid="{00000000-0005-0000-0000-0000EA020000}"/>
    <cellStyle name="Style 1" xfId="747" xr:uid="{00000000-0005-0000-0000-0000EB020000}"/>
    <cellStyle name="Style 1 2" xfId="748" xr:uid="{00000000-0005-0000-0000-0000EC020000}"/>
    <cellStyle name="Style 1 2 2" xfId="2084" xr:uid="{DBE2DC77-CCC7-44BF-A6C0-2F0D0CAC70EA}"/>
    <cellStyle name="Style 1 2 3" xfId="2085" xr:uid="{F0571986-65D9-430C-A266-3FEF05D1ACF3}"/>
    <cellStyle name="Style 1 2 4" xfId="2083" xr:uid="{7B9277D2-122B-4CF3-A111-27F5E11CEE43}"/>
    <cellStyle name="Style 1 3" xfId="749" xr:uid="{00000000-0005-0000-0000-0000ED020000}"/>
    <cellStyle name="Style 1 4" xfId="2086" xr:uid="{577C93D7-1668-4FA9-8B0A-8F60FAE689F2}"/>
    <cellStyle name="Total 2" xfId="750" xr:uid="{00000000-0005-0000-0000-0000EE020000}"/>
    <cellStyle name="Total 3" xfId="751" xr:uid="{00000000-0005-0000-0000-0000EF020000}"/>
    <cellStyle name="Warning Text 2" xfId="752" xr:uid="{00000000-0005-0000-0000-0000F0020000}"/>
    <cellStyle name="Warning Text 3" xfId="753" xr:uid="{00000000-0005-0000-0000-0000F1020000}"/>
  </cellStyles>
  <dxfs count="9">
    <dxf>
      <numFmt numFmtId="172" formatCode=";;;"/>
    </dxf>
    <dxf>
      <numFmt numFmtId="172" formatCode=";;;"/>
    </dxf>
    <dxf>
      <numFmt numFmtId="172" formatCode=";;;"/>
    </dxf>
    <dxf>
      <numFmt numFmtId="172" formatCode=";;;"/>
    </dxf>
    <dxf>
      <numFmt numFmtId="172" formatCode=";;;"/>
    </dxf>
    <dxf>
      <numFmt numFmtId="172" formatCode=";;;"/>
    </dxf>
    <dxf>
      <numFmt numFmtId="172" formatCode=";;;"/>
    </dxf>
    <dxf>
      <numFmt numFmtId="172" formatCode=";;;"/>
    </dxf>
    <dxf>
      <numFmt numFmtId="172" formatCode=";;;"/>
    </dxf>
  </dxfs>
  <tableStyles count="2" defaultTableStyle="TableStyleMedium9" defaultPivotStyle="PivotStyleLight16">
    <tableStyle name="Table Style 1" pivot="0" count="0" xr9:uid="{00000000-0011-0000-FFFF-FFFF00000000}"/>
    <tableStyle name="Table Style 2" pivot="0" count="0" xr9:uid="{00000000-0011-0000-FFFF-FFFF01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zalaj\LoGics%20project\Copy%20of%20newaud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
      <sheetName val="Database"/>
    </sheetNames>
    <sheetDataSet>
      <sheetData sheetId="0"/>
      <sheetData sheetId="1">
        <row r="3">
          <cell r="AC3">
            <v>4</v>
          </cell>
          <cell r="AD3">
            <v>28</v>
          </cell>
          <cell r="AE3" t="str">
            <v>GF</v>
          </cell>
          <cell r="AF3" t="str">
            <v>2</v>
          </cell>
          <cell r="AH3" t="str">
            <v>+2314345-851911</v>
          </cell>
          <cell r="AI3">
            <v>1462434</v>
          </cell>
          <cell r="AN3">
            <v>1462434</v>
          </cell>
          <cell r="AO3" t="str">
            <v>+2314345-851911</v>
          </cell>
          <cell r="BF3" t="str">
            <v>N</v>
          </cell>
          <cell r="BG3" t="str">
            <v>Alexander County</v>
          </cell>
          <cell r="BH3" t="str">
            <v>MARTIN STARNES &amp; ASSOCIATES CPAs  730 13TH AVE DRIVE SOUTHEAST  , HICKORY, NC 28602</v>
          </cell>
          <cell r="BI3" t="str">
            <v>22-Oct-10</v>
          </cell>
          <cell r="BJ3" t="str">
            <v>U</v>
          </cell>
          <cell r="BM3" t="str">
            <v>5444484</v>
          </cell>
          <cell r="BW3" t="str">
            <v>19.07</v>
          </cell>
          <cell r="BX3" t="str">
            <v>19.07</v>
          </cell>
          <cell r="CF3" t="str">
            <v>.76</v>
          </cell>
          <cell r="CG3" t="str">
            <v>-722391</v>
          </cell>
          <cell r="CT3" t="str">
            <v>2.66</v>
          </cell>
          <cell r="CU3" t="str">
            <v>1249377</v>
          </cell>
          <cell r="CY3" t="str">
            <v>0</v>
          </cell>
          <cell r="CZ3" t="str">
            <v>0</v>
          </cell>
          <cell r="DE3" t="str">
            <v xml:space="preserve"> SOLID WASTE WATER/SEWER</v>
          </cell>
          <cell r="DI3" t="str">
            <v xml:space="preserve"> 911- CAPITAL OUTLAY-</v>
          </cell>
          <cell r="DX3" t="str">
            <v>CANADY</v>
          </cell>
          <cell r="DY3" t="str">
            <v>02-NOV-10</v>
          </cell>
          <cell r="DZ3" t="str">
            <v>BURKE2</v>
          </cell>
          <cell r="EA3" t="str">
            <v>02-NOV-10</v>
          </cell>
          <cell r="EB3" t="str">
            <v>BURKE2</v>
          </cell>
          <cell r="EC3" t="str">
            <v>05-NOV-10</v>
          </cell>
          <cell r="ED3" t="str">
            <v>2010</v>
          </cell>
          <cell r="EE3" t="str">
            <v>30-Jun-10</v>
          </cell>
          <cell r="EF3" t="str">
            <v>01</v>
          </cell>
          <cell r="EG3" t="str">
            <v>SZALAJ</v>
          </cell>
        </row>
        <row r="4">
          <cell r="AC4">
            <v>5</v>
          </cell>
          <cell r="AD4">
            <v>29</v>
          </cell>
          <cell r="AE4" t="str">
            <v>GF</v>
          </cell>
          <cell r="AF4" t="str">
            <v>2</v>
          </cell>
          <cell r="AH4" t="str">
            <v>+116754+10100</v>
          </cell>
          <cell r="AI4">
            <v>126854</v>
          </cell>
          <cell r="AN4">
            <v>126854</v>
          </cell>
          <cell r="AO4" t="str">
            <v>+116754+10100</v>
          </cell>
        </row>
        <row r="5">
          <cell r="AC5">
            <v>6</v>
          </cell>
          <cell r="AD5">
            <v>34</v>
          </cell>
          <cell r="AE5" t="str">
            <v>GF</v>
          </cell>
          <cell r="AF5" t="str">
            <v>2</v>
          </cell>
        </row>
        <row r="6">
          <cell r="AC6">
            <v>7</v>
          </cell>
          <cell r="AD6">
            <v>35</v>
          </cell>
          <cell r="AE6" t="str">
            <v>GF</v>
          </cell>
          <cell r="AF6" t="str">
            <v>2</v>
          </cell>
        </row>
        <row r="7">
          <cell r="AC7">
            <v>8</v>
          </cell>
          <cell r="AD7">
            <v>46</v>
          </cell>
          <cell r="AE7" t="str">
            <v>GF</v>
          </cell>
          <cell r="AF7" t="str">
            <v>1</v>
          </cell>
          <cell r="AH7" t="str">
            <v>n</v>
          </cell>
          <cell r="AO7" t="str">
            <v>n</v>
          </cell>
        </row>
        <row r="8">
          <cell r="AC8">
            <v>9</v>
          </cell>
          <cell r="AD8">
            <v>32</v>
          </cell>
          <cell r="AE8" t="str">
            <v>GF</v>
          </cell>
          <cell r="AF8" t="str">
            <v>2</v>
          </cell>
          <cell r="AH8" t="str">
            <v>+7576459</v>
          </cell>
          <cell r="AI8">
            <v>7576459</v>
          </cell>
          <cell r="AN8">
            <v>7576459</v>
          </cell>
          <cell r="AO8" t="str">
            <v>+7576459</v>
          </cell>
        </row>
        <row r="9">
          <cell r="AC9">
            <v>10</v>
          </cell>
          <cell r="AD9">
            <v>33</v>
          </cell>
          <cell r="AE9" t="str">
            <v>GF</v>
          </cell>
          <cell r="AF9" t="str">
            <v>2</v>
          </cell>
          <cell r="AH9" t="str">
            <v>+2131976</v>
          </cell>
          <cell r="AI9">
            <v>2131976</v>
          </cell>
          <cell r="AN9">
            <v>2131976</v>
          </cell>
          <cell r="AO9" t="str">
            <v>+2131976</v>
          </cell>
        </row>
        <row r="10">
          <cell r="AC10">
            <v>12</v>
          </cell>
          <cell r="AD10">
            <v>49</v>
          </cell>
          <cell r="AE10" t="str">
            <v>EFO</v>
          </cell>
          <cell r="AF10" t="str">
            <v>2</v>
          </cell>
          <cell r="AH10" t="str">
            <v>+2252598</v>
          </cell>
          <cell r="AI10">
            <v>2252598</v>
          </cell>
          <cell r="AN10">
            <v>2252598</v>
          </cell>
          <cell r="AO10" t="str">
            <v>+2252598</v>
          </cell>
        </row>
        <row r="11">
          <cell r="AC11">
            <v>13</v>
          </cell>
          <cell r="AD11">
            <v>50</v>
          </cell>
          <cell r="AE11" t="str">
            <v>EFO</v>
          </cell>
          <cell r="AF11" t="str">
            <v>2</v>
          </cell>
          <cell r="AH11" t="str">
            <v>+2252598</v>
          </cell>
          <cell r="AI11">
            <v>2252598</v>
          </cell>
          <cell r="AN11">
            <v>2252598</v>
          </cell>
          <cell r="AO11" t="str">
            <v>+2252598</v>
          </cell>
        </row>
        <row r="12">
          <cell r="AC12">
            <v>14</v>
          </cell>
          <cell r="AD12">
            <v>51</v>
          </cell>
          <cell r="AE12" t="str">
            <v>EFO</v>
          </cell>
          <cell r="AF12" t="str">
            <v>2</v>
          </cell>
          <cell r="AH12" t="str">
            <v>+2981389-6400</v>
          </cell>
          <cell r="AI12">
            <v>2974989</v>
          </cell>
          <cell r="AN12">
            <v>2974989</v>
          </cell>
          <cell r="AO12" t="str">
            <v>+2981389-6400</v>
          </cell>
        </row>
        <row r="13">
          <cell r="AC13">
            <v>16</v>
          </cell>
          <cell r="AD13">
            <v>36</v>
          </cell>
          <cell r="AE13" t="str">
            <v>GF</v>
          </cell>
          <cell r="AF13" t="str">
            <v>2</v>
          </cell>
          <cell r="AH13" t="str">
            <v>+28657168</v>
          </cell>
          <cell r="AI13">
            <v>28657168</v>
          </cell>
          <cell r="AN13">
            <v>28657168</v>
          </cell>
          <cell r="AO13" t="str">
            <v>+28657168</v>
          </cell>
        </row>
        <row r="14">
          <cell r="AC14">
            <v>17</v>
          </cell>
          <cell r="AD14">
            <v>40</v>
          </cell>
          <cell r="AE14" t="str">
            <v>GF</v>
          </cell>
          <cell r="AF14" t="str">
            <v>2</v>
          </cell>
          <cell r="AH14" t="str">
            <v>+1422967</v>
          </cell>
          <cell r="AI14">
            <v>1422967</v>
          </cell>
          <cell r="AN14">
            <v>1422967</v>
          </cell>
          <cell r="AO14" t="str">
            <v>+1422967</v>
          </cell>
        </row>
        <row r="15">
          <cell r="AC15">
            <v>19</v>
          </cell>
          <cell r="AD15">
            <v>38</v>
          </cell>
          <cell r="AE15" t="str">
            <v>GF</v>
          </cell>
          <cell r="AF15" t="str">
            <v>2</v>
          </cell>
          <cell r="AH15" t="str">
            <v>+28022648</v>
          </cell>
          <cell r="AI15">
            <v>28022648</v>
          </cell>
          <cell r="AN15">
            <v>28022648</v>
          </cell>
          <cell r="AO15" t="str">
            <v>+28022648</v>
          </cell>
        </row>
        <row r="16">
          <cell r="AC16">
            <v>20</v>
          </cell>
          <cell r="AD16">
            <v>41</v>
          </cell>
          <cell r="AE16" t="str">
            <v>GF</v>
          </cell>
          <cell r="AF16" t="str">
            <v>2</v>
          </cell>
          <cell r="AH16" t="str">
            <v>+525429</v>
          </cell>
          <cell r="AI16">
            <v>525429</v>
          </cell>
          <cell r="AN16">
            <v>525429</v>
          </cell>
          <cell r="AO16" t="str">
            <v>+525429</v>
          </cell>
        </row>
        <row r="17">
          <cell r="AC17">
            <v>21</v>
          </cell>
          <cell r="AD17">
            <v>43</v>
          </cell>
          <cell r="AE17" t="str">
            <v>GF</v>
          </cell>
          <cell r="AF17" t="str">
            <v>2</v>
          </cell>
          <cell r="AH17" t="str">
            <v>+0</v>
          </cell>
          <cell r="AI17">
            <v>0</v>
          </cell>
          <cell r="AN17">
            <v>0</v>
          </cell>
          <cell r="AO17" t="str">
            <v>+0</v>
          </cell>
        </row>
        <row r="18">
          <cell r="AC18">
            <v>22</v>
          </cell>
          <cell r="AD18">
            <v>42</v>
          </cell>
          <cell r="AE18" t="str">
            <v>GF</v>
          </cell>
          <cell r="AF18" t="str">
            <v>2</v>
          </cell>
        </row>
        <row r="19">
          <cell r="AC19">
            <v>23</v>
          </cell>
          <cell r="AD19">
            <v>44</v>
          </cell>
          <cell r="AE19" t="str">
            <v>GF</v>
          </cell>
          <cell r="AF19" t="str">
            <v>2</v>
          </cell>
          <cell r="AH19" t="str">
            <v>+1532058</v>
          </cell>
          <cell r="AI19">
            <v>1532058</v>
          </cell>
          <cell r="AN19">
            <v>1532058</v>
          </cell>
          <cell r="AO19" t="str">
            <v>+1532058</v>
          </cell>
        </row>
        <row r="20">
          <cell r="AC20">
            <v>31</v>
          </cell>
          <cell r="AD20">
            <v>67</v>
          </cell>
          <cell r="AE20" t="str">
            <v>EFO</v>
          </cell>
          <cell r="AF20" t="str">
            <v>2</v>
          </cell>
          <cell r="AH20" t="str">
            <v>+924370</v>
          </cell>
          <cell r="AI20">
            <v>924370</v>
          </cell>
          <cell r="AN20">
            <v>924370</v>
          </cell>
          <cell r="AO20" t="str">
            <v>+924370</v>
          </cell>
        </row>
        <row r="21">
          <cell r="AC21">
            <v>42</v>
          </cell>
          <cell r="AD21">
            <v>127</v>
          </cell>
          <cell r="AE21" t="str">
            <v>NF</v>
          </cell>
          <cell r="AF21" t="str">
            <v>1</v>
          </cell>
          <cell r="AH21" t="str">
            <v>n</v>
          </cell>
          <cell r="AO21" t="str">
            <v>n</v>
          </cell>
        </row>
        <row r="22">
          <cell r="AC22">
            <v>43</v>
          </cell>
          <cell r="AD22">
            <v>54</v>
          </cell>
          <cell r="AE22" t="str">
            <v>EFWS</v>
          </cell>
          <cell r="AF22" t="str">
            <v>2</v>
          </cell>
          <cell r="AH22" t="str">
            <v>+1440246+562153</v>
          </cell>
          <cell r="AI22">
            <v>2002399</v>
          </cell>
          <cell r="AN22">
            <v>2002399</v>
          </cell>
          <cell r="AO22" t="str">
            <v>+1440246+562153</v>
          </cell>
        </row>
        <row r="23">
          <cell r="AC23">
            <v>44</v>
          </cell>
          <cell r="AD23">
            <v>55</v>
          </cell>
          <cell r="AE23" t="str">
            <v>EFWS</v>
          </cell>
          <cell r="AF23" t="str">
            <v>2</v>
          </cell>
          <cell r="AH23" t="str">
            <v>+562153+1440246</v>
          </cell>
          <cell r="AI23">
            <v>2002399</v>
          </cell>
          <cell r="AN23">
            <v>2002399</v>
          </cell>
          <cell r="AO23" t="str">
            <v>+562153+1440246</v>
          </cell>
        </row>
        <row r="24">
          <cell r="AC24">
            <v>45</v>
          </cell>
          <cell r="AD24">
            <v>57</v>
          </cell>
          <cell r="AE24" t="str">
            <v>EFWS</v>
          </cell>
          <cell r="AF24" t="str">
            <v>2</v>
          </cell>
          <cell r="AH24" t="str">
            <v>+563977+189354-309</v>
          </cell>
          <cell r="AI24">
            <v>753022</v>
          </cell>
          <cell r="AN24">
            <v>753022</v>
          </cell>
          <cell r="AO24" t="str">
            <v>+563977+189354-309</v>
          </cell>
        </row>
        <row r="25">
          <cell r="AC25">
            <v>49</v>
          </cell>
          <cell r="AD25">
            <v>70</v>
          </cell>
          <cell r="AE25" t="str">
            <v>EFWS</v>
          </cell>
          <cell r="AF25" t="str">
            <v>2</v>
          </cell>
          <cell r="AH25" t="str">
            <v>+250464+93188</v>
          </cell>
          <cell r="AI25">
            <v>343652</v>
          </cell>
          <cell r="AN25">
            <v>343652</v>
          </cell>
          <cell r="AO25" t="str">
            <v>+250464+93188</v>
          </cell>
        </row>
        <row r="26">
          <cell r="AC26">
            <v>50</v>
          </cell>
          <cell r="AD26">
            <v>78</v>
          </cell>
          <cell r="AE26" t="str">
            <v>EFWS</v>
          </cell>
          <cell r="AF26" t="str">
            <v>2</v>
          </cell>
          <cell r="AH26" t="str">
            <v>+7451707+192125</v>
          </cell>
          <cell r="AI26">
            <v>7643832</v>
          </cell>
          <cell r="AN26">
            <v>7643832</v>
          </cell>
          <cell r="AO26" t="str">
            <v>+7451707+192125</v>
          </cell>
        </row>
        <row r="27">
          <cell r="AC27">
            <v>51</v>
          </cell>
          <cell r="AD27">
            <v>86</v>
          </cell>
          <cell r="AE27" t="str">
            <v>EFWS</v>
          </cell>
          <cell r="AF27" t="str">
            <v>2</v>
          </cell>
          <cell r="AH27" t="str">
            <v>+229612+334956</v>
          </cell>
          <cell r="AI27">
            <v>564568</v>
          </cell>
          <cell r="AN27">
            <v>564568</v>
          </cell>
          <cell r="AO27" t="str">
            <v>+229612+334956</v>
          </cell>
        </row>
        <row r="28">
          <cell r="AC28">
            <v>56</v>
          </cell>
          <cell r="AD28">
            <v>125</v>
          </cell>
          <cell r="AE28" t="str">
            <v>NF</v>
          </cell>
          <cell r="AF28" t="str">
            <v>1</v>
          </cell>
          <cell r="AH28" t="str">
            <v>n</v>
          </cell>
          <cell r="AO28" t="str">
            <v>n</v>
          </cell>
        </row>
        <row r="29">
          <cell r="AC29">
            <v>57</v>
          </cell>
          <cell r="AD29">
            <v>124</v>
          </cell>
          <cell r="AE29" t="str">
            <v>NF</v>
          </cell>
          <cell r="AF29" t="str">
            <v>1</v>
          </cell>
          <cell r="AH29" t="str">
            <v>Y</v>
          </cell>
          <cell r="AJ29" t="str">
            <v>very concerned about solid waste and landfill closure - landfill sceduled to cl</v>
          </cell>
          <cell r="AO29" t="str">
            <v>Y</v>
          </cell>
        </row>
        <row r="30">
          <cell r="AC30">
            <v>58</v>
          </cell>
          <cell r="AD30">
            <v>123</v>
          </cell>
          <cell r="AE30" t="str">
            <v>GF</v>
          </cell>
          <cell r="AF30" t="str">
            <v>1</v>
          </cell>
          <cell r="AH30" t="str">
            <v>n</v>
          </cell>
          <cell r="AO30" t="str">
            <v>n</v>
          </cell>
        </row>
        <row r="31">
          <cell r="AC31">
            <v>59</v>
          </cell>
          <cell r="AD31">
            <v>122</v>
          </cell>
          <cell r="AE31" t="str">
            <v>GF</v>
          </cell>
          <cell r="AF31" t="str">
            <v>1</v>
          </cell>
          <cell r="AH31" t="str">
            <v>n</v>
          </cell>
          <cell r="AJ31" t="str">
            <v>Agency BS should be before notes</v>
          </cell>
          <cell r="AO31" t="str">
            <v>n</v>
          </cell>
        </row>
        <row r="32">
          <cell r="AC32">
            <v>61</v>
          </cell>
          <cell r="AD32">
            <v>115</v>
          </cell>
          <cell r="AE32" t="str">
            <v>NF</v>
          </cell>
          <cell r="AF32" t="str">
            <v>2</v>
          </cell>
          <cell r="AH32" t="str">
            <v>+96.02</v>
          </cell>
          <cell r="AI32">
            <v>96.02</v>
          </cell>
          <cell r="AN32">
            <v>96.02</v>
          </cell>
          <cell r="AO32" t="str">
            <v>+96.02</v>
          </cell>
        </row>
        <row r="33">
          <cell r="AC33">
            <v>63</v>
          </cell>
          <cell r="AD33">
            <v>119</v>
          </cell>
          <cell r="AE33" t="str">
            <v>NF</v>
          </cell>
          <cell r="AF33" t="str">
            <v>1</v>
          </cell>
          <cell r="AH33" t="str">
            <v>n</v>
          </cell>
          <cell r="AO33" t="str">
            <v>n</v>
          </cell>
        </row>
        <row r="34">
          <cell r="AC34">
            <v>64</v>
          </cell>
          <cell r="AD34">
            <v>120</v>
          </cell>
          <cell r="AE34" t="str">
            <v>NF</v>
          </cell>
          <cell r="AF34" t="str">
            <v>1</v>
          </cell>
          <cell r="AH34" t="str">
            <v>n</v>
          </cell>
          <cell r="AO34" t="str">
            <v>n</v>
          </cell>
        </row>
        <row r="35">
          <cell r="AC35">
            <v>65</v>
          </cell>
          <cell r="AD35">
            <v>121</v>
          </cell>
          <cell r="AE35" t="str">
            <v>NF</v>
          </cell>
          <cell r="AF35" t="str">
            <v>1</v>
          </cell>
          <cell r="AH35" t="str">
            <v>n</v>
          </cell>
          <cell r="AO35" t="str">
            <v>n</v>
          </cell>
        </row>
        <row r="36">
          <cell r="AC36">
            <v>66</v>
          </cell>
          <cell r="AD36">
            <v>118</v>
          </cell>
          <cell r="AE36" t="str">
            <v>NF</v>
          </cell>
          <cell r="AF36" t="str">
            <v>1</v>
          </cell>
          <cell r="AH36" t="str">
            <v>0</v>
          </cell>
          <cell r="AO36" t="str">
            <v>0</v>
          </cell>
        </row>
        <row r="37">
          <cell r="AC37">
            <v>67</v>
          </cell>
          <cell r="AD37">
            <v>129</v>
          </cell>
          <cell r="AE37" t="str">
            <v>NF</v>
          </cell>
          <cell r="AF37" t="str">
            <v>1</v>
          </cell>
          <cell r="AH37" t="str">
            <v>n</v>
          </cell>
          <cell r="AJ37" t="str">
            <v>Agency BS and landfill</v>
          </cell>
          <cell r="AO37" t="str">
            <v>n</v>
          </cell>
        </row>
        <row r="38">
          <cell r="AC38">
            <v>68</v>
          </cell>
          <cell r="AD38">
            <v>128</v>
          </cell>
          <cell r="AE38" t="str">
            <v>NF</v>
          </cell>
          <cell r="AF38" t="str">
            <v>1</v>
          </cell>
          <cell r="AH38" t="str">
            <v>y</v>
          </cell>
          <cell r="AO38" t="str">
            <v>y</v>
          </cell>
        </row>
        <row r="39">
          <cell r="AC39">
            <v>71</v>
          </cell>
          <cell r="AD39">
            <v>130</v>
          </cell>
          <cell r="AE39" t="str">
            <v>NF</v>
          </cell>
          <cell r="AF39" t="str">
            <v>1</v>
          </cell>
          <cell r="AH39" t="str">
            <v>N</v>
          </cell>
          <cell r="AO39" t="str">
            <v>N</v>
          </cell>
        </row>
        <row r="40">
          <cell r="AC40">
            <v>79</v>
          </cell>
          <cell r="AD40">
            <v>62</v>
          </cell>
          <cell r="AE40" t="str">
            <v>EFWS</v>
          </cell>
          <cell r="AF40" t="str">
            <v>1</v>
          </cell>
          <cell r="AH40" t="str">
            <v>n</v>
          </cell>
          <cell r="AO40" t="str">
            <v>n</v>
          </cell>
        </row>
        <row r="41">
          <cell r="AC41">
            <v>80</v>
          </cell>
          <cell r="AD41">
            <v>52</v>
          </cell>
          <cell r="AE41" t="str">
            <v>EFWS</v>
          </cell>
          <cell r="AF41" t="str">
            <v>2</v>
          </cell>
          <cell r="AH41" t="str">
            <v>+1161540+463875</v>
          </cell>
          <cell r="AI41">
            <v>1625415</v>
          </cell>
          <cell r="AN41">
            <v>1625415</v>
          </cell>
          <cell r="AO41" t="str">
            <v>+1161540+463875</v>
          </cell>
        </row>
        <row r="42">
          <cell r="AC42">
            <v>81</v>
          </cell>
          <cell r="AD42">
            <v>53</v>
          </cell>
          <cell r="AE42" t="str">
            <v>EFWS</v>
          </cell>
          <cell r="AF42" t="str">
            <v>2</v>
          </cell>
          <cell r="AH42" t="str">
            <v>+142450+98278</v>
          </cell>
          <cell r="AI42">
            <v>240728</v>
          </cell>
          <cell r="AN42">
            <v>240728</v>
          </cell>
          <cell r="AO42" t="str">
            <v>+142450+98278</v>
          </cell>
        </row>
        <row r="43">
          <cell r="AC43">
            <v>82</v>
          </cell>
          <cell r="AD43">
            <v>103</v>
          </cell>
          <cell r="AE43" t="str">
            <v>EFWS</v>
          </cell>
          <cell r="AF43" t="str">
            <v>2</v>
          </cell>
          <cell r="AH43" t="str">
            <v>+1305696+3519615</v>
          </cell>
          <cell r="AI43">
            <v>4825311</v>
          </cell>
          <cell r="AN43">
            <v>4825311</v>
          </cell>
          <cell r="AO43" t="str">
            <v>+1305696+3519615</v>
          </cell>
        </row>
        <row r="44">
          <cell r="AC44">
            <v>83</v>
          </cell>
          <cell r="AD44">
            <v>61</v>
          </cell>
          <cell r="AE44" t="str">
            <v>EFWS</v>
          </cell>
          <cell r="AF44" t="str">
            <v>2</v>
          </cell>
          <cell r="AH44" t="str">
            <v>+8492177+1055841</v>
          </cell>
          <cell r="AI44">
            <v>9548018</v>
          </cell>
          <cell r="AN44">
            <v>9548018</v>
          </cell>
          <cell r="AO44" t="str">
            <v>+8492177+1055841</v>
          </cell>
        </row>
        <row r="45">
          <cell r="AC45">
            <v>84</v>
          </cell>
          <cell r="AD45">
            <v>69</v>
          </cell>
          <cell r="AE45" t="str">
            <v>EFWS</v>
          </cell>
          <cell r="AF45" t="str">
            <v>2</v>
          </cell>
          <cell r="AH45" t="str">
            <v>+2144006</v>
          </cell>
          <cell r="AI45">
            <v>2144006</v>
          </cell>
          <cell r="AN45">
            <v>2144006</v>
          </cell>
          <cell r="AO45" t="str">
            <v>+2144006</v>
          </cell>
        </row>
        <row r="46">
          <cell r="AC46">
            <v>85</v>
          </cell>
          <cell r="AD46">
            <v>71</v>
          </cell>
          <cell r="AE46" t="str">
            <v>EFWS</v>
          </cell>
          <cell r="AF46" t="str">
            <v>2</v>
          </cell>
          <cell r="AH46" t="str">
            <v>+951793+864576</v>
          </cell>
          <cell r="AI46">
            <v>1816369</v>
          </cell>
          <cell r="AN46">
            <v>1816369</v>
          </cell>
          <cell r="AO46" t="str">
            <v>+951793+864576</v>
          </cell>
        </row>
        <row r="47">
          <cell r="AC47">
            <v>88</v>
          </cell>
          <cell r="AD47">
            <v>68</v>
          </cell>
          <cell r="AE47" t="str">
            <v>EFWS</v>
          </cell>
          <cell r="AF47" t="str">
            <v>2</v>
          </cell>
          <cell r="AH47" t="str">
            <v>+1031335+1112671</v>
          </cell>
          <cell r="AI47">
            <v>2144006</v>
          </cell>
          <cell r="AN47">
            <v>2144006</v>
          </cell>
          <cell r="AO47" t="str">
            <v>+1031335+1112671</v>
          </cell>
        </row>
        <row r="48">
          <cell r="AC48">
            <v>89</v>
          </cell>
          <cell r="AD48">
            <v>72</v>
          </cell>
          <cell r="AE48" t="str">
            <v>EFWS</v>
          </cell>
          <cell r="AF48" t="str">
            <v>2</v>
          </cell>
          <cell r="AH48" t="str">
            <v>+56725</v>
          </cell>
          <cell r="AI48">
            <v>56725</v>
          </cell>
          <cell r="AN48">
            <v>56725</v>
          </cell>
          <cell r="AO48" t="str">
            <v>+56725</v>
          </cell>
        </row>
        <row r="49">
          <cell r="AC49">
            <v>102</v>
          </cell>
          <cell r="AD49">
            <v>116</v>
          </cell>
          <cell r="AE49" t="str">
            <v>NF</v>
          </cell>
          <cell r="AF49" t="str">
            <v>2</v>
          </cell>
          <cell r="AH49" t="str">
            <v>+96.69</v>
          </cell>
          <cell r="AI49">
            <v>96.69</v>
          </cell>
          <cell r="AN49">
            <v>96.69</v>
          </cell>
          <cell r="AO49" t="str">
            <v>+96.69</v>
          </cell>
        </row>
        <row r="50">
          <cell r="AC50">
            <v>103</v>
          </cell>
          <cell r="AD50">
            <v>117</v>
          </cell>
          <cell r="AE50" t="str">
            <v>NF</v>
          </cell>
          <cell r="AF50" t="str">
            <v>2</v>
          </cell>
          <cell r="AH50" t="str">
            <v>+89.37</v>
          </cell>
          <cell r="AI50">
            <v>89.37</v>
          </cell>
          <cell r="AN50">
            <v>89.37</v>
          </cell>
          <cell r="AO50" t="str">
            <v>+89.37</v>
          </cell>
        </row>
        <row r="51">
          <cell r="AC51">
            <v>147</v>
          </cell>
          <cell r="AD51">
            <v>111</v>
          </cell>
          <cell r="AE51" t="str">
            <v>GF</v>
          </cell>
          <cell r="AF51" t="str">
            <v>2</v>
          </cell>
          <cell r="AH51" t="str">
            <v>+5000000</v>
          </cell>
          <cell r="AI51">
            <v>5000000</v>
          </cell>
          <cell r="AN51">
            <v>5000000</v>
          </cell>
          <cell r="AO51" t="str">
            <v>+5000000</v>
          </cell>
        </row>
        <row r="52">
          <cell r="AC52">
            <v>148</v>
          </cell>
          <cell r="AD52">
            <v>112</v>
          </cell>
          <cell r="AE52" t="str">
            <v>GF</v>
          </cell>
          <cell r="AF52" t="str">
            <v>2</v>
          </cell>
          <cell r="AH52" t="str">
            <v>+150000</v>
          </cell>
          <cell r="AI52">
            <v>150000</v>
          </cell>
          <cell r="AN52">
            <v>150000</v>
          </cell>
          <cell r="AO52" t="str">
            <v>+150000</v>
          </cell>
        </row>
        <row r="53">
          <cell r="AC53">
            <v>171</v>
          </cell>
          <cell r="AD53">
            <v>45</v>
          </cell>
          <cell r="AE53" t="str">
            <v>GF</v>
          </cell>
          <cell r="AF53" t="str">
            <v>2</v>
          </cell>
          <cell r="AH53" t="str">
            <v>+1379392+435435</v>
          </cell>
          <cell r="AI53">
            <v>1814827</v>
          </cell>
          <cell r="AN53">
            <v>1814827</v>
          </cell>
          <cell r="AO53" t="str">
            <v>+1379392+435435</v>
          </cell>
        </row>
        <row r="54">
          <cell r="AC54">
            <v>191</v>
          </cell>
          <cell r="AD54">
            <v>75</v>
          </cell>
          <cell r="AE54" t="str">
            <v>EFWS</v>
          </cell>
          <cell r="AF54" t="str">
            <v>2</v>
          </cell>
          <cell r="AH54" t="str">
            <v>+866550</v>
          </cell>
          <cell r="AI54">
            <v>866550</v>
          </cell>
          <cell r="AN54">
            <v>866550</v>
          </cell>
          <cell r="AO54" t="str">
            <v>+866550</v>
          </cell>
        </row>
        <row r="55">
          <cell r="AC55">
            <v>231</v>
          </cell>
          <cell r="AD55">
            <v>25</v>
          </cell>
          <cell r="AE55" t="str">
            <v>GF</v>
          </cell>
          <cell r="AF55" t="str">
            <v>2</v>
          </cell>
          <cell r="AH55" t="str">
            <v>+7033772</v>
          </cell>
          <cell r="AI55">
            <v>7033772</v>
          </cell>
          <cell r="AN55">
            <v>7033772</v>
          </cell>
          <cell r="AO55" t="str">
            <v>+7033772</v>
          </cell>
        </row>
        <row r="56">
          <cell r="AC56">
            <v>251</v>
          </cell>
          <cell r="AD56">
            <v>1</v>
          </cell>
          <cell r="AE56" t="str">
            <v>NF</v>
          </cell>
          <cell r="AF56" t="str">
            <v>2</v>
          </cell>
          <cell r="AH56" t="str">
            <v>+11695331</v>
          </cell>
          <cell r="AI56">
            <v>11695331</v>
          </cell>
          <cell r="AJ56" t="str">
            <v>no Agency funds in statements but notes indicate they exist</v>
          </cell>
          <cell r="AN56">
            <v>11695331</v>
          </cell>
          <cell r="AO56" t="str">
            <v>+11695331</v>
          </cell>
        </row>
        <row r="57">
          <cell r="AC57">
            <v>252</v>
          </cell>
          <cell r="AD57">
            <v>7</v>
          </cell>
          <cell r="AE57" t="str">
            <v>GF</v>
          </cell>
          <cell r="AF57" t="str">
            <v>2</v>
          </cell>
          <cell r="AH57" t="str">
            <v>+7724295</v>
          </cell>
          <cell r="AI57">
            <v>7724295</v>
          </cell>
          <cell r="AN57">
            <v>7724295</v>
          </cell>
          <cell r="AO57" t="str">
            <v>+7724295</v>
          </cell>
        </row>
        <row r="58">
          <cell r="AC58">
            <v>253</v>
          </cell>
          <cell r="AD58">
            <v>8</v>
          </cell>
          <cell r="AE58" t="str">
            <v>GF</v>
          </cell>
          <cell r="AF58" t="str">
            <v>2</v>
          </cell>
          <cell r="AH58" t="str">
            <v>+1653914+9454+26522</v>
          </cell>
          <cell r="AI58">
            <v>1689890</v>
          </cell>
          <cell r="AN58">
            <v>1689890</v>
          </cell>
          <cell r="AO58" t="str">
            <v>+1653914+9454+26522</v>
          </cell>
        </row>
        <row r="59">
          <cell r="AC59">
            <v>254</v>
          </cell>
          <cell r="AD59">
            <v>9</v>
          </cell>
          <cell r="AE59" t="str">
            <v>GF</v>
          </cell>
          <cell r="AF59" t="str">
            <v>2</v>
          </cell>
          <cell r="AH59" t="str">
            <v>-1815315</v>
          </cell>
          <cell r="AI59">
            <v>-1815315</v>
          </cell>
          <cell r="AN59">
            <v>-1815315</v>
          </cell>
          <cell r="AO59" t="str">
            <v>-1815315</v>
          </cell>
        </row>
        <row r="60">
          <cell r="AC60">
            <v>255</v>
          </cell>
          <cell r="AD60">
            <v>20</v>
          </cell>
          <cell r="AE60" t="str">
            <v>GF</v>
          </cell>
          <cell r="AF60" t="str">
            <v>2</v>
          </cell>
          <cell r="AH60" t="str">
            <v>+2231384</v>
          </cell>
          <cell r="AI60">
            <v>2231384</v>
          </cell>
          <cell r="AN60">
            <v>2231384</v>
          </cell>
          <cell r="AO60" t="str">
            <v>+2231384</v>
          </cell>
        </row>
        <row r="61">
          <cell r="AC61">
            <v>258</v>
          </cell>
          <cell r="AD61">
            <v>10</v>
          </cell>
          <cell r="AE61" t="str">
            <v>NF</v>
          </cell>
          <cell r="AF61" t="str">
            <v>2</v>
          </cell>
          <cell r="AH61" t="str">
            <v>+9576154</v>
          </cell>
          <cell r="AI61">
            <v>9576154</v>
          </cell>
          <cell r="AN61">
            <v>9576154</v>
          </cell>
          <cell r="AO61" t="str">
            <v>+9576154</v>
          </cell>
        </row>
        <row r="62">
          <cell r="AC62">
            <v>259</v>
          </cell>
          <cell r="AD62">
            <v>11</v>
          </cell>
          <cell r="AE62" t="str">
            <v>NF</v>
          </cell>
          <cell r="AF62" t="str">
            <v>2</v>
          </cell>
          <cell r="AH62" t="str">
            <v>+0</v>
          </cell>
          <cell r="AI62">
            <v>0</v>
          </cell>
          <cell r="AN62">
            <v>0</v>
          </cell>
          <cell r="AO62" t="str">
            <v>+0</v>
          </cell>
        </row>
        <row r="63">
          <cell r="AC63">
            <v>260</v>
          </cell>
          <cell r="AD63">
            <v>12</v>
          </cell>
          <cell r="AE63" t="str">
            <v>NF</v>
          </cell>
          <cell r="AF63" t="str">
            <v>2</v>
          </cell>
          <cell r="AH63" t="str">
            <v>-432885</v>
          </cell>
          <cell r="AI63">
            <v>-432885</v>
          </cell>
          <cell r="AN63">
            <v>-432885</v>
          </cell>
          <cell r="AO63" t="str">
            <v>-432885</v>
          </cell>
        </row>
        <row r="64">
          <cell r="AC64">
            <v>261</v>
          </cell>
          <cell r="AD64">
            <v>23</v>
          </cell>
          <cell r="AE64" t="str">
            <v>NF</v>
          </cell>
          <cell r="AF64" t="str">
            <v>2</v>
          </cell>
          <cell r="AH64" t="str">
            <v>+924370</v>
          </cell>
          <cell r="AI64">
            <v>924370</v>
          </cell>
          <cell r="AN64">
            <v>924370</v>
          </cell>
          <cell r="AO64" t="str">
            <v>+924370</v>
          </cell>
        </row>
        <row r="65">
          <cell r="AC65">
            <v>264</v>
          </cell>
          <cell r="AD65">
            <v>47</v>
          </cell>
          <cell r="AE65" t="str">
            <v>GF</v>
          </cell>
          <cell r="AF65" t="str">
            <v>1</v>
          </cell>
          <cell r="AH65" t="str">
            <v>n</v>
          </cell>
          <cell r="AO65" t="str">
            <v>n</v>
          </cell>
        </row>
        <row r="66">
          <cell r="AC66">
            <v>273</v>
          </cell>
          <cell r="AD66">
            <v>48</v>
          </cell>
          <cell r="AE66" t="str">
            <v>GF</v>
          </cell>
          <cell r="AF66" t="str">
            <v>1</v>
          </cell>
          <cell r="AH66" t="str">
            <v>n</v>
          </cell>
          <cell r="AO66" t="str">
            <v>n</v>
          </cell>
        </row>
        <row r="67">
          <cell r="AC67">
            <v>318</v>
          </cell>
          <cell r="AD67">
            <v>126</v>
          </cell>
          <cell r="AE67" t="str">
            <v>NF</v>
          </cell>
          <cell r="AF67" t="str">
            <v>1</v>
          </cell>
          <cell r="AH67" t="str">
            <v>n</v>
          </cell>
          <cell r="AO67" t="str">
            <v>n</v>
          </cell>
        </row>
        <row r="68">
          <cell r="AC68">
            <v>320</v>
          </cell>
          <cell r="AD68">
            <v>106</v>
          </cell>
          <cell r="AE68" t="str">
            <v>NF</v>
          </cell>
          <cell r="AF68" t="str">
            <v>2</v>
          </cell>
          <cell r="AH68" t="str">
            <v>+2156883</v>
          </cell>
          <cell r="AI68">
            <v>2156883</v>
          </cell>
          <cell r="AN68">
            <v>2156883</v>
          </cell>
          <cell r="AO68" t="str">
            <v>+2156883</v>
          </cell>
        </row>
        <row r="69">
          <cell r="AC69">
            <v>321</v>
          </cell>
          <cell r="AD69">
            <v>105</v>
          </cell>
          <cell r="AE69" t="str">
            <v>NF</v>
          </cell>
          <cell r="AF69" t="str">
            <v>2</v>
          </cell>
          <cell r="AH69" t="str">
            <v>+1144567</v>
          </cell>
          <cell r="AI69">
            <v>1144567</v>
          </cell>
          <cell r="AN69">
            <v>1144567</v>
          </cell>
          <cell r="AO69" t="str">
            <v>+1144567</v>
          </cell>
        </row>
        <row r="70">
          <cell r="AC70">
            <v>322</v>
          </cell>
          <cell r="AD70">
            <v>108</v>
          </cell>
          <cell r="AE70" t="str">
            <v>NF</v>
          </cell>
          <cell r="AF70" t="str">
            <v>2</v>
          </cell>
          <cell r="AH70" t="str">
            <v>+9133405</v>
          </cell>
          <cell r="AI70">
            <v>9133405</v>
          </cell>
          <cell r="AN70">
            <v>9133405</v>
          </cell>
          <cell r="AO70" t="str">
            <v>+9133405</v>
          </cell>
        </row>
        <row r="71">
          <cell r="AC71">
            <v>323</v>
          </cell>
          <cell r="AD71">
            <v>107</v>
          </cell>
          <cell r="AE71" t="str">
            <v>NF</v>
          </cell>
          <cell r="AF71" t="str">
            <v>2</v>
          </cell>
          <cell r="AH71" t="str">
            <v>+0</v>
          </cell>
          <cell r="AI71">
            <v>0</v>
          </cell>
          <cell r="AN71">
            <v>0</v>
          </cell>
          <cell r="AO71" t="str">
            <v>+0</v>
          </cell>
        </row>
        <row r="72">
          <cell r="AC72">
            <v>324</v>
          </cell>
          <cell r="AD72">
            <v>104</v>
          </cell>
          <cell r="AE72" t="str">
            <v>NF</v>
          </cell>
          <cell r="AF72" t="str">
            <v>2</v>
          </cell>
          <cell r="AH72" t="str">
            <v>+1144567</v>
          </cell>
          <cell r="AI72">
            <v>1144567</v>
          </cell>
          <cell r="AN72">
            <v>1144567</v>
          </cell>
          <cell r="AO72" t="str">
            <v>+1144567</v>
          </cell>
        </row>
        <row r="73">
          <cell r="AC73">
            <v>325</v>
          </cell>
          <cell r="AD73">
            <v>109</v>
          </cell>
          <cell r="AE73" t="str">
            <v>NF</v>
          </cell>
          <cell r="AF73" t="str">
            <v>2</v>
          </cell>
          <cell r="AH73" t="str">
            <v>+98.9</v>
          </cell>
          <cell r="AI73">
            <v>98.9</v>
          </cell>
          <cell r="AN73">
            <v>98.9</v>
          </cell>
          <cell r="AO73" t="str">
            <v>+98.9</v>
          </cell>
        </row>
        <row r="74">
          <cell r="AC74">
            <v>326</v>
          </cell>
          <cell r="AD74">
            <v>96</v>
          </cell>
          <cell r="AE74" t="str">
            <v>EFWS</v>
          </cell>
          <cell r="AF74" t="str">
            <v>2</v>
          </cell>
          <cell r="AH74" t="str">
            <v>+5398356+13327987-5010186</v>
          </cell>
          <cell r="AI74">
            <v>13716157</v>
          </cell>
          <cell r="AN74">
            <v>13716157</v>
          </cell>
          <cell r="AO74" t="str">
            <v>+5398356+13327987-5010186</v>
          </cell>
        </row>
        <row r="75">
          <cell r="AC75">
            <v>327</v>
          </cell>
          <cell r="AD75">
            <v>94</v>
          </cell>
          <cell r="AE75" t="str">
            <v>EFWS</v>
          </cell>
          <cell r="AF75" t="str">
            <v>2</v>
          </cell>
        </row>
        <row r="76">
          <cell r="AC76">
            <v>328</v>
          </cell>
          <cell r="AD76">
            <v>93</v>
          </cell>
          <cell r="AE76" t="str">
            <v>EFWS</v>
          </cell>
          <cell r="AF76" t="str">
            <v>2</v>
          </cell>
          <cell r="AH76" t="str">
            <v>+5398356</v>
          </cell>
          <cell r="AI76">
            <v>5398356</v>
          </cell>
          <cell r="AN76">
            <v>5398356</v>
          </cell>
          <cell r="AO76" t="str">
            <v>+5398356</v>
          </cell>
        </row>
        <row r="77">
          <cell r="AC77">
            <v>329</v>
          </cell>
          <cell r="AD77">
            <v>97</v>
          </cell>
          <cell r="AE77" t="str">
            <v>EFWS</v>
          </cell>
          <cell r="AF77" t="str">
            <v>2</v>
          </cell>
          <cell r="AH77" t="str">
            <v>+377608</v>
          </cell>
          <cell r="AI77">
            <v>377608</v>
          </cell>
          <cell r="AN77">
            <v>377608</v>
          </cell>
          <cell r="AO77" t="str">
            <v>+377608</v>
          </cell>
        </row>
        <row r="78">
          <cell r="AC78">
            <v>330</v>
          </cell>
          <cell r="AD78">
            <v>98</v>
          </cell>
          <cell r="AE78" t="str">
            <v>EFWS</v>
          </cell>
          <cell r="AF78" t="str">
            <v>2</v>
          </cell>
          <cell r="AH78" t="str">
            <v>+5010186</v>
          </cell>
          <cell r="AI78">
            <v>5010186</v>
          </cell>
          <cell r="AN78">
            <v>5010186</v>
          </cell>
          <cell r="AO78" t="str">
            <v>+5010186</v>
          </cell>
        </row>
        <row r="79">
          <cell r="AC79">
            <v>331</v>
          </cell>
          <cell r="AD79">
            <v>88</v>
          </cell>
          <cell r="AE79" t="str">
            <v>EFWS</v>
          </cell>
          <cell r="AF79" t="str">
            <v>2</v>
          </cell>
          <cell r="AH79" t="str">
            <v>+166196</v>
          </cell>
          <cell r="AI79">
            <v>166196</v>
          </cell>
          <cell r="AN79">
            <v>166196</v>
          </cell>
          <cell r="AO79" t="str">
            <v>+166196</v>
          </cell>
        </row>
        <row r="80">
          <cell r="AC80">
            <v>332</v>
          </cell>
          <cell r="AD80">
            <v>87</v>
          </cell>
          <cell r="AE80" t="str">
            <v>EFWS</v>
          </cell>
          <cell r="AF80" t="str">
            <v>2</v>
          </cell>
          <cell r="AH80" t="str">
            <v>+970926</v>
          </cell>
          <cell r="AI80">
            <v>970926</v>
          </cell>
          <cell r="AN80">
            <v>970926</v>
          </cell>
          <cell r="AO80" t="str">
            <v>+970926</v>
          </cell>
        </row>
        <row r="81">
          <cell r="AC81">
            <v>333</v>
          </cell>
          <cell r="AD81">
            <v>2</v>
          </cell>
          <cell r="AE81" t="str">
            <v>GF</v>
          </cell>
          <cell r="AF81" t="str">
            <v>2</v>
          </cell>
          <cell r="AH81" t="str">
            <v>+9924515</v>
          </cell>
          <cell r="AI81">
            <v>9924515</v>
          </cell>
          <cell r="AN81">
            <v>9924515</v>
          </cell>
          <cell r="AO81" t="str">
            <v>+9924515</v>
          </cell>
        </row>
        <row r="82">
          <cell r="AC82">
            <v>334</v>
          </cell>
          <cell r="AD82">
            <v>91</v>
          </cell>
          <cell r="AE82" t="str">
            <v>GF</v>
          </cell>
          <cell r="AF82" t="str">
            <v>2</v>
          </cell>
          <cell r="AH82" t="str">
            <v>+17006136</v>
          </cell>
          <cell r="AI82">
            <v>17006136</v>
          </cell>
          <cell r="AN82">
            <v>17006136</v>
          </cell>
          <cell r="AO82" t="str">
            <v>+17006136</v>
          </cell>
        </row>
        <row r="83">
          <cell r="AC83">
            <v>335</v>
          </cell>
          <cell r="AD83">
            <v>6</v>
          </cell>
          <cell r="AE83" t="str">
            <v>GF</v>
          </cell>
          <cell r="AF83" t="str">
            <v>2</v>
          </cell>
          <cell r="AH83" t="str">
            <v>+126854</v>
          </cell>
          <cell r="AI83">
            <v>126854</v>
          </cell>
          <cell r="AN83">
            <v>126854</v>
          </cell>
          <cell r="AO83" t="str">
            <v>+126854</v>
          </cell>
        </row>
        <row r="84">
          <cell r="AC84">
            <v>336</v>
          </cell>
          <cell r="AD84">
            <v>5</v>
          </cell>
          <cell r="AE84" t="str">
            <v>GF</v>
          </cell>
          <cell r="AF84" t="str">
            <v>2</v>
          </cell>
          <cell r="AH84" t="str">
            <v>+902188+552196+126854+1082033</v>
          </cell>
          <cell r="AI84">
            <v>2663271</v>
          </cell>
          <cell r="AN84">
            <v>2663271</v>
          </cell>
          <cell r="AO84" t="str">
            <v>+902188+552196+126854+1082033</v>
          </cell>
        </row>
        <row r="85">
          <cell r="AC85">
            <v>337</v>
          </cell>
          <cell r="AD85">
            <v>101</v>
          </cell>
          <cell r="AE85" t="str">
            <v>GF</v>
          </cell>
          <cell r="AF85" t="str">
            <v>2</v>
          </cell>
          <cell r="AH85" t="str">
            <v>+9440484</v>
          </cell>
          <cell r="AI85">
            <v>9440484</v>
          </cell>
          <cell r="AN85">
            <v>9440484</v>
          </cell>
          <cell r="AO85" t="str">
            <v>+9440484</v>
          </cell>
        </row>
        <row r="86">
          <cell r="AC86">
            <v>338</v>
          </cell>
          <cell r="AD86">
            <v>4</v>
          </cell>
          <cell r="AE86" t="str">
            <v>GF</v>
          </cell>
          <cell r="AF86" t="str">
            <v>2</v>
          </cell>
          <cell r="AH86" t="str">
            <v>+14160156</v>
          </cell>
          <cell r="AI86">
            <v>14160156</v>
          </cell>
          <cell r="AN86">
            <v>14160156</v>
          </cell>
          <cell r="AO86" t="str">
            <v>+14160156</v>
          </cell>
        </row>
        <row r="87">
          <cell r="AC87">
            <v>339</v>
          </cell>
          <cell r="AD87">
            <v>14</v>
          </cell>
          <cell r="AE87" t="str">
            <v>GF</v>
          </cell>
          <cell r="AF87" t="str">
            <v>2</v>
          </cell>
          <cell r="AH87" t="str">
            <v>+4233711</v>
          </cell>
          <cell r="AI87">
            <v>4233711</v>
          </cell>
          <cell r="AN87">
            <v>4233711</v>
          </cell>
          <cell r="AO87" t="str">
            <v>+4233711</v>
          </cell>
        </row>
        <row r="88">
          <cell r="AC88">
            <v>340</v>
          </cell>
          <cell r="AD88">
            <v>15</v>
          </cell>
          <cell r="AE88" t="str">
            <v>GF</v>
          </cell>
          <cell r="AF88" t="str">
            <v>2</v>
          </cell>
          <cell r="AH88" t="str">
            <v>+4233711+6103404</v>
          </cell>
          <cell r="AI88">
            <v>10337115</v>
          </cell>
          <cell r="AN88">
            <v>10337115</v>
          </cell>
          <cell r="AO88" t="str">
            <v>+4233711+6103404</v>
          </cell>
        </row>
        <row r="89">
          <cell r="AC89">
            <v>341</v>
          </cell>
          <cell r="AD89">
            <v>16</v>
          </cell>
          <cell r="AE89" t="str">
            <v>GF</v>
          </cell>
          <cell r="AF89" t="str">
            <v>2</v>
          </cell>
          <cell r="AH89" t="str">
            <v>+21918131+25003</v>
          </cell>
          <cell r="AI89">
            <v>21943134</v>
          </cell>
          <cell r="AN89">
            <v>21943134</v>
          </cell>
          <cell r="AO89" t="str">
            <v>+21918131+25003</v>
          </cell>
        </row>
        <row r="90">
          <cell r="AC90">
            <v>343</v>
          </cell>
          <cell r="AD90">
            <v>102</v>
          </cell>
          <cell r="AE90" t="str">
            <v>GF</v>
          </cell>
          <cell r="AF90" t="str">
            <v>2</v>
          </cell>
          <cell r="AH90" t="str">
            <v>+1379392</v>
          </cell>
          <cell r="AI90">
            <v>1379392</v>
          </cell>
          <cell r="AN90">
            <v>1379392</v>
          </cell>
          <cell r="AO90" t="str">
            <v>+1379392</v>
          </cell>
        </row>
        <row r="91">
          <cell r="AC91">
            <v>344</v>
          </cell>
          <cell r="AD91">
            <v>13</v>
          </cell>
          <cell r="AE91" t="str">
            <v>GF</v>
          </cell>
          <cell r="AF91" t="str">
            <v>2</v>
          </cell>
          <cell r="AH91" t="str">
            <v>+435435</v>
          </cell>
          <cell r="AI91">
            <v>435435</v>
          </cell>
          <cell r="AN91">
            <v>435435</v>
          </cell>
          <cell r="AO91" t="str">
            <v>+435435</v>
          </cell>
        </row>
        <row r="92">
          <cell r="AC92">
            <v>346</v>
          </cell>
          <cell r="AD92">
            <v>95</v>
          </cell>
          <cell r="AE92" t="str">
            <v>EFWS</v>
          </cell>
          <cell r="AF92" t="str">
            <v>2</v>
          </cell>
          <cell r="AH92" t="str">
            <v>+13327987</v>
          </cell>
          <cell r="AI92">
            <v>13327987</v>
          </cell>
          <cell r="AN92">
            <v>13327987</v>
          </cell>
          <cell r="AO92" t="str">
            <v>+13327987</v>
          </cell>
        </row>
        <row r="93">
          <cell r="AC93">
            <v>347</v>
          </cell>
          <cell r="AD93">
            <v>99</v>
          </cell>
          <cell r="AE93" t="str">
            <v>EFWS</v>
          </cell>
          <cell r="AF93" t="str">
            <v>2</v>
          </cell>
          <cell r="AH93" t="str">
            <v>+5010186</v>
          </cell>
          <cell r="AI93">
            <v>5010186</v>
          </cell>
          <cell r="AN93">
            <v>5010186</v>
          </cell>
          <cell r="AO93" t="str">
            <v>+5010186</v>
          </cell>
        </row>
        <row r="94">
          <cell r="AC94">
            <v>349</v>
          </cell>
          <cell r="AD94">
            <v>59</v>
          </cell>
          <cell r="AE94" t="str">
            <v>EFWS</v>
          </cell>
          <cell r="AF94" t="str">
            <v>2</v>
          </cell>
          <cell r="AH94" t="str">
            <v>+3864199+1353393</v>
          </cell>
          <cell r="AI94">
            <v>5217592</v>
          </cell>
          <cell r="AN94">
            <v>5217592</v>
          </cell>
          <cell r="AO94" t="str">
            <v>+3864199+1353393</v>
          </cell>
        </row>
        <row r="95">
          <cell r="AC95">
            <v>350</v>
          </cell>
          <cell r="AD95">
            <v>73</v>
          </cell>
          <cell r="AE95" t="str">
            <v>EFWS</v>
          </cell>
          <cell r="AF95" t="str">
            <v>2</v>
          </cell>
          <cell r="AH95" t="str">
            <v>+758+755</v>
          </cell>
          <cell r="AI95">
            <v>1513</v>
          </cell>
          <cell r="AN95">
            <v>1513</v>
          </cell>
          <cell r="AO95" t="str">
            <v>+758+755</v>
          </cell>
        </row>
        <row r="96">
          <cell r="AC96">
            <v>351</v>
          </cell>
          <cell r="AD96">
            <v>74</v>
          </cell>
          <cell r="AE96" t="str">
            <v>EFWS</v>
          </cell>
          <cell r="AF96" t="str">
            <v>2</v>
          </cell>
          <cell r="AH96" t="str">
            <v>+56725</v>
          </cell>
          <cell r="AI96">
            <v>56725</v>
          </cell>
          <cell r="AN96">
            <v>56725</v>
          </cell>
          <cell r="AO96" t="str">
            <v>+56725</v>
          </cell>
        </row>
        <row r="97">
          <cell r="AC97">
            <v>352</v>
          </cell>
          <cell r="AD97">
            <v>76</v>
          </cell>
          <cell r="AE97" t="str">
            <v>EFWS</v>
          </cell>
          <cell r="AF97" t="str">
            <v>2</v>
          </cell>
          <cell r="AH97" t="str">
            <v>+6504857</v>
          </cell>
          <cell r="AI97">
            <v>6504857</v>
          </cell>
          <cell r="AN97">
            <v>6504857</v>
          </cell>
          <cell r="AO97" t="str">
            <v>+6504857</v>
          </cell>
        </row>
        <row r="98">
          <cell r="AC98">
            <v>353</v>
          </cell>
          <cell r="AD98">
            <v>77</v>
          </cell>
          <cell r="AE98" t="str">
            <v>EFWS</v>
          </cell>
          <cell r="AF98" t="str">
            <v>2</v>
          </cell>
        </row>
        <row r="99">
          <cell r="AC99">
            <v>367</v>
          </cell>
          <cell r="AD99">
            <v>26</v>
          </cell>
          <cell r="AE99" t="str">
            <v>GF</v>
          </cell>
          <cell r="AF99" t="str">
            <v>2</v>
          </cell>
        </row>
        <row r="100">
          <cell r="AC100">
            <v>368</v>
          </cell>
          <cell r="AD100">
            <v>31</v>
          </cell>
          <cell r="AE100" t="str">
            <v>GF</v>
          </cell>
          <cell r="AF100" t="str">
            <v>2</v>
          </cell>
        </row>
        <row r="101">
          <cell r="AC101">
            <v>369</v>
          </cell>
          <cell r="AD101">
            <v>37</v>
          </cell>
          <cell r="AE101" t="str">
            <v>GF</v>
          </cell>
          <cell r="AF101" t="str">
            <v>2</v>
          </cell>
          <cell r="AH101" t="str">
            <v>+3219+5238716</v>
          </cell>
          <cell r="AI101">
            <v>5241935</v>
          </cell>
          <cell r="AN101">
            <v>5241935</v>
          </cell>
          <cell r="AO101" t="str">
            <v>+3219+5238716</v>
          </cell>
        </row>
        <row r="102">
          <cell r="AC102">
            <v>370</v>
          </cell>
          <cell r="AD102">
            <v>39</v>
          </cell>
          <cell r="AE102" t="str">
            <v>GF</v>
          </cell>
          <cell r="AF102" t="str">
            <v>2</v>
          </cell>
          <cell r="AH102" t="str">
            <v>+1379392+435435</v>
          </cell>
          <cell r="AI102">
            <v>1814827</v>
          </cell>
          <cell r="AN102">
            <v>1814827</v>
          </cell>
          <cell r="AO102" t="str">
            <v>+1379392+435435</v>
          </cell>
        </row>
        <row r="103">
          <cell r="AC103">
            <v>371</v>
          </cell>
          <cell r="AD103">
            <v>110</v>
          </cell>
          <cell r="AE103" t="str">
            <v>GF</v>
          </cell>
          <cell r="AF103" t="str">
            <v>2</v>
          </cell>
        </row>
        <row r="104">
          <cell r="AC104">
            <v>373</v>
          </cell>
          <cell r="AD104">
            <v>92</v>
          </cell>
          <cell r="AE104" t="str">
            <v>GF</v>
          </cell>
          <cell r="AF104" t="str">
            <v>2</v>
          </cell>
          <cell r="AH104" t="str">
            <v>+8218296</v>
          </cell>
          <cell r="AI104">
            <v>8218296</v>
          </cell>
          <cell r="AN104">
            <v>8218296</v>
          </cell>
          <cell r="AO104" t="str">
            <v>+8218296</v>
          </cell>
        </row>
        <row r="105">
          <cell r="AC105">
            <v>375</v>
          </cell>
          <cell r="AD105">
            <v>60</v>
          </cell>
          <cell r="AE105" t="str">
            <v>EFWS</v>
          </cell>
          <cell r="AF105" t="str">
            <v>2</v>
          </cell>
          <cell r="AH105" t="str">
            <v>+1065662+557105</v>
          </cell>
          <cell r="AI105">
            <v>1622767</v>
          </cell>
          <cell r="AN105">
            <v>1622767</v>
          </cell>
          <cell r="AO105" t="str">
            <v>+1065662+557105</v>
          </cell>
        </row>
        <row r="106">
          <cell r="AC106">
            <v>376</v>
          </cell>
          <cell r="AD106">
            <v>22</v>
          </cell>
          <cell r="AE106" t="str">
            <v>GF</v>
          </cell>
          <cell r="AF106" t="str">
            <v>2</v>
          </cell>
        </row>
        <row r="107">
          <cell r="AC107">
            <v>377</v>
          </cell>
          <cell r="AD107">
            <v>79</v>
          </cell>
          <cell r="AE107" t="str">
            <v>EFWS</v>
          </cell>
          <cell r="AF107" t="str">
            <v>2</v>
          </cell>
        </row>
        <row r="108">
          <cell r="AC108">
            <v>379</v>
          </cell>
          <cell r="AD108">
            <v>27</v>
          </cell>
          <cell r="AE108" t="str">
            <v>GF</v>
          </cell>
          <cell r="AF108" t="str">
            <v>2</v>
          </cell>
          <cell r="AH108" t="str">
            <v>+9890804</v>
          </cell>
          <cell r="AI108">
            <v>9890804</v>
          </cell>
          <cell r="AN108">
            <v>9890804</v>
          </cell>
          <cell r="AO108" t="str">
            <v>+9890804</v>
          </cell>
        </row>
        <row r="109">
          <cell r="AC109">
            <v>380</v>
          </cell>
          <cell r="AD109">
            <v>30</v>
          </cell>
          <cell r="AE109" t="str">
            <v>GF</v>
          </cell>
          <cell r="AF109" t="str">
            <v>2</v>
          </cell>
          <cell r="AH109" t="str">
            <v>+664323+60734</v>
          </cell>
          <cell r="AI109">
            <v>725057</v>
          </cell>
          <cell r="AN109">
            <v>725057</v>
          </cell>
          <cell r="AO109" t="str">
            <v>+664323+60734</v>
          </cell>
        </row>
        <row r="110">
          <cell r="AC110">
            <v>381</v>
          </cell>
          <cell r="AD110">
            <v>56</v>
          </cell>
          <cell r="AE110" t="str">
            <v>EFWS</v>
          </cell>
          <cell r="AF110" t="str">
            <v>2</v>
          </cell>
          <cell r="AH110" t="str">
            <v>+12356376+2409234</v>
          </cell>
          <cell r="AI110">
            <v>14765610</v>
          </cell>
          <cell r="AN110">
            <v>14765610</v>
          </cell>
          <cell r="AO110" t="str">
            <v>+12356376+2409234</v>
          </cell>
        </row>
        <row r="111">
          <cell r="AC111">
            <v>383</v>
          </cell>
          <cell r="AD111">
            <v>58</v>
          </cell>
          <cell r="AE111" t="str">
            <v>EFWS</v>
          </cell>
          <cell r="AF111" t="str">
            <v>2</v>
          </cell>
        </row>
        <row r="112">
          <cell r="AC112">
            <v>385</v>
          </cell>
          <cell r="AD112">
            <v>3</v>
          </cell>
          <cell r="AE112" t="str">
            <v>GF</v>
          </cell>
          <cell r="AF112" t="str">
            <v>2</v>
          </cell>
          <cell r="AH112" t="str">
            <v>+21759026</v>
          </cell>
          <cell r="AI112">
            <v>21759026</v>
          </cell>
          <cell r="AN112">
            <v>21759026</v>
          </cell>
          <cell r="AO112" t="str">
            <v>+21759026</v>
          </cell>
        </row>
        <row r="113">
          <cell r="AC113">
            <v>386</v>
          </cell>
          <cell r="AD113">
            <v>18</v>
          </cell>
          <cell r="AE113" t="str">
            <v>GF</v>
          </cell>
          <cell r="AF113" t="str">
            <v>2</v>
          </cell>
        </row>
        <row r="114">
          <cell r="AC114">
            <v>387</v>
          </cell>
          <cell r="AD114">
            <v>19</v>
          </cell>
          <cell r="AE114" t="str">
            <v>GF</v>
          </cell>
          <cell r="AF114" t="str">
            <v>2</v>
          </cell>
          <cell r="AH114" t="str">
            <v>+25003</v>
          </cell>
          <cell r="AI114">
            <v>25003</v>
          </cell>
          <cell r="AN114">
            <v>25003</v>
          </cell>
          <cell r="AO114" t="str">
            <v>+25003</v>
          </cell>
        </row>
        <row r="115">
          <cell r="AC115">
            <v>388</v>
          </cell>
          <cell r="AD115">
            <v>17</v>
          </cell>
          <cell r="AE115" t="str">
            <v>GF</v>
          </cell>
          <cell r="AF115" t="str">
            <v>2</v>
          </cell>
          <cell r="AH115" t="str">
            <v>+30023862</v>
          </cell>
          <cell r="AI115">
            <v>30023862</v>
          </cell>
          <cell r="AN115">
            <v>30023862</v>
          </cell>
          <cell r="AO115" t="str">
            <v>+30023862</v>
          </cell>
        </row>
        <row r="116">
          <cell r="AC116">
            <v>389</v>
          </cell>
          <cell r="AD116">
            <v>21</v>
          </cell>
          <cell r="AE116" t="str">
            <v>GF</v>
          </cell>
          <cell r="AF116" t="str">
            <v>2</v>
          </cell>
        </row>
        <row r="117">
          <cell r="AC117">
            <v>390</v>
          </cell>
          <cell r="AD117">
            <v>24</v>
          </cell>
          <cell r="AE117" t="str">
            <v>NF</v>
          </cell>
          <cell r="AF117" t="str">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ctreasurer.com/state-and-local-government-finance-division/local-government-commission/submitting-your-audit" TargetMode="External"/><Relationship Id="rId2" Type="http://schemas.openxmlformats.org/officeDocument/2006/relationships/hyperlink" Target="https://www.nctreasurer.com/slg/lfm/financial-analysis/Pages/Analysis-by-Population.aspx" TargetMode="External"/><Relationship Id="rId1" Type="http://schemas.openxmlformats.org/officeDocument/2006/relationships/hyperlink" Target="https://efc.sog.unc.edu/reslib/item/north-carolina-water-and-wastewater-rates-dashboard"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12DB9-FDFA-4CA6-88BF-F0139C8F7FA2}">
  <dimension ref="A1:D38"/>
  <sheetViews>
    <sheetView tabSelected="1" workbookViewId="0">
      <selection activeCell="B2" sqref="B2"/>
    </sheetView>
  </sheetViews>
  <sheetFormatPr defaultRowHeight="15" x14ac:dyDescent="0.25"/>
  <cols>
    <col min="1" max="1" width="1.7109375" style="304" customWidth="1"/>
    <col min="2" max="2" width="155" style="304" customWidth="1"/>
    <col min="3" max="4" width="9.140625" style="304" hidden="1" customWidth="1"/>
    <col min="5" max="5" width="2.28515625" style="304" customWidth="1"/>
    <col min="6" max="7" width="8.140625" style="304" customWidth="1"/>
    <col min="8" max="16384" width="9.140625" style="304"/>
  </cols>
  <sheetData>
    <row r="1" spans="2:2" ht="15.75" customHeight="1" thickBot="1" x14ac:dyDescent="0.3">
      <c r="B1" s="358"/>
    </row>
    <row r="2" spans="2:2" ht="31.5" customHeight="1" thickBot="1" x14ac:dyDescent="0.3">
      <c r="B2" s="359" t="s">
        <v>283</v>
      </c>
    </row>
    <row r="3" spans="2:2" ht="79.5" customHeight="1" x14ac:dyDescent="0.25">
      <c r="B3" s="360" t="s">
        <v>284</v>
      </c>
    </row>
    <row r="4" spans="2:2" ht="32.25" customHeight="1" x14ac:dyDescent="0.25">
      <c r="B4" s="361" t="s">
        <v>285</v>
      </c>
    </row>
    <row r="5" spans="2:2" ht="15.75" customHeight="1" x14ac:dyDescent="0.25">
      <c r="B5" s="358"/>
    </row>
    <row r="6" spans="2:2" ht="31.5" x14ac:dyDescent="0.25">
      <c r="B6" s="362" t="s">
        <v>286</v>
      </c>
    </row>
    <row r="7" spans="2:2" ht="15.75" customHeight="1" x14ac:dyDescent="0.25">
      <c r="B7" s="358"/>
    </row>
    <row r="8" spans="2:2" ht="31.5" x14ac:dyDescent="0.25">
      <c r="B8" s="362" t="s">
        <v>287</v>
      </c>
    </row>
    <row r="9" spans="2:2" x14ac:dyDescent="0.25">
      <c r="B9" s="358"/>
    </row>
    <row r="10" spans="2:2" ht="32.450000000000003" customHeight="1" x14ac:dyDescent="0.25">
      <c r="B10" s="361" t="s">
        <v>288</v>
      </c>
    </row>
    <row r="11" spans="2:2" x14ac:dyDescent="0.25">
      <c r="B11" s="358"/>
    </row>
    <row r="12" spans="2:2" ht="15.75" x14ac:dyDescent="0.25">
      <c r="B12" s="363" t="s">
        <v>289</v>
      </c>
    </row>
    <row r="13" spans="2:2" ht="15.75" x14ac:dyDescent="0.25">
      <c r="B13" s="363"/>
    </row>
    <row r="14" spans="2:2" ht="31.5" x14ac:dyDescent="0.25">
      <c r="B14" s="364" t="s">
        <v>298</v>
      </c>
    </row>
    <row r="15" spans="2:2" x14ac:dyDescent="0.25">
      <c r="B15" s="358"/>
    </row>
    <row r="16" spans="2:2" ht="70.5" customHeight="1" x14ac:dyDescent="0.25">
      <c r="B16" s="364" t="s">
        <v>303</v>
      </c>
    </row>
    <row r="17" spans="1:4" ht="15" customHeight="1" x14ac:dyDescent="0.25">
      <c r="B17" s="417" t="s">
        <v>304</v>
      </c>
    </row>
    <row r="18" spans="1:4" x14ac:dyDescent="0.25">
      <c r="B18" s="358"/>
    </row>
    <row r="19" spans="1:4" ht="32.450000000000003" customHeight="1" x14ac:dyDescent="0.25">
      <c r="B19" s="365" t="s">
        <v>290</v>
      </c>
    </row>
    <row r="20" spans="1:4" ht="63" x14ac:dyDescent="0.25">
      <c r="B20" s="362" t="s">
        <v>291</v>
      </c>
    </row>
    <row r="21" spans="1:4" ht="15.75" customHeight="1" x14ac:dyDescent="0.25">
      <c r="B21" s="358"/>
    </row>
    <row r="22" spans="1:4" ht="66" customHeight="1" x14ac:dyDescent="0.25">
      <c r="B22" s="362" t="s">
        <v>292</v>
      </c>
    </row>
    <row r="23" spans="1:4" ht="15.75" customHeight="1" x14ac:dyDescent="0.25">
      <c r="B23" s="358"/>
    </row>
    <row r="24" spans="1:4" ht="67.5" customHeight="1" x14ac:dyDescent="0.25">
      <c r="B24" s="362" t="s">
        <v>293</v>
      </c>
    </row>
    <row r="25" spans="1:4" ht="15.75" customHeight="1" x14ac:dyDescent="0.25">
      <c r="B25" s="362"/>
    </row>
    <row r="26" spans="1:4" ht="32.450000000000003" customHeight="1" x14ac:dyDescent="0.25">
      <c r="B26" s="366" t="s">
        <v>294</v>
      </c>
    </row>
    <row r="27" spans="1:4" ht="15.75" customHeight="1" x14ac:dyDescent="0.25">
      <c r="A27" s="358"/>
      <c r="B27" s="358"/>
      <c r="C27" s="358"/>
      <c r="D27" s="358"/>
    </row>
    <row r="28" spans="1:4" x14ac:dyDescent="0.25">
      <c r="B28" s="367" t="s">
        <v>7</v>
      </c>
    </row>
    <row r="29" spans="1:4" x14ac:dyDescent="0.25">
      <c r="B29" s="368" t="s">
        <v>279</v>
      </c>
    </row>
    <row r="30" spans="1:4" ht="15.75" customHeight="1" x14ac:dyDescent="0.25">
      <c r="B30" s="358"/>
    </row>
    <row r="31" spans="1:4" x14ac:dyDescent="0.25">
      <c r="B31" s="367" t="s">
        <v>8</v>
      </c>
    </row>
    <row r="32" spans="1:4" x14ac:dyDescent="0.25">
      <c r="B32" s="369" t="s">
        <v>153</v>
      </c>
    </row>
    <row r="33" spans="2:2" ht="15.75" customHeight="1" x14ac:dyDescent="0.25">
      <c r="B33" s="358"/>
    </row>
    <row r="34" spans="2:2" ht="21.75" customHeight="1" x14ac:dyDescent="0.25">
      <c r="B34" s="370" t="s">
        <v>295</v>
      </c>
    </row>
    <row r="36" spans="2:2" ht="15.75" x14ac:dyDescent="0.25">
      <c r="B36" s="31"/>
    </row>
    <row r="37" spans="2:2" ht="15.75" x14ac:dyDescent="0.25">
      <c r="B37" s="31"/>
    </row>
    <row r="38" spans="2:2" ht="15.75" x14ac:dyDescent="0.25">
      <c r="B38" s="31"/>
    </row>
  </sheetData>
  <sheetProtection formatCells="0" formatColumns="0" formatRows="0"/>
  <hyperlinks>
    <hyperlink ref="B29" r:id="rId1" xr:uid="{8D955C76-1DD2-4AA1-8E5D-AD62EA639D47}"/>
    <hyperlink ref="B32" r:id="rId2" xr:uid="{66256AA8-8216-4170-B394-8A39B627B7F3}"/>
    <hyperlink ref="B17" r:id="rId3" xr:uid="{87D4A641-3772-41A4-8422-174B5951F25F}"/>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9"/>
  <sheetViews>
    <sheetView zoomScale="98" zoomScaleNormal="98" workbookViewId="0">
      <pane ySplit="5" topLeftCell="A6" activePane="bottomLeft" state="frozen"/>
      <selection pane="bottomLeft" activeCell="D2" sqref="D2"/>
    </sheetView>
  </sheetViews>
  <sheetFormatPr defaultRowHeight="15" x14ac:dyDescent="0.25"/>
  <cols>
    <col min="1" max="1" width="5.85546875" style="20" customWidth="1"/>
    <col min="2" max="3" width="16.140625" style="17" customWidth="1"/>
    <col min="4" max="4" width="46.28515625" style="1" customWidth="1"/>
    <col min="5" max="5" width="19.5703125" style="3" bestFit="1" customWidth="1"/>
    <col min="6" max="6" width="16.140625" style="1" customWidth="1"/>
    <col min="7" max="7" width="22.140625" style="7" customWidth="1"/>
    <col min="8" max="8" width="30.85546875" style="2" customWidth="1"/>
    <col min="9" max="9" width="31.28515625" style="1" customWidth="1"/>
    <col min="10" max="10" width="31.28515625" style="1" hidden="1" customWidth="1"/>
    <col min="11" max="12" width="11.42578125" style="1" hidden="1" customWidth="1"/>
    <col min="13" max="13" width="9.5703125" style="1" hidden="1" customWidth="1"/>
    <col min="14" max="14" width="13.140625" style="1" hidden="1" customWidth="1"/>
    <col min="15" max="15" width="31.28515625" style="1" customWidth="1"/>
    <col min="16" max="16384" width="9.140625" style="1"/>
  </cols>
  <sheetData>
    <row r="1" spans="1:14" ht="29.25" thickBot="1" x14ac:dyDescent="0.5">
      <c r="B1" s="26" t="s">
        <v>50</v>
      </c>
      <c r="C1" s="26"/>
      <c r="E1" s="158" t="s">
        <v>6</v>
      </c>
      <c r="F1" s="14">
        <v>2020</v>
      </c>
      <c r="G1" s="125"/>
      <c r="H1" s="140"/>
      <c r="I1" s="3" t="s">
        <v>299</v>
      </c>
      <c r="K1" s="1" t="s">
        <v>37</v>
      </c>
      <c r="L1" s="1">
        <v>547</v>
      </c>
      <c r="N1" s="1">
        <v>949</v>
      </c>
    </row>
    <row r="2" spans="1:14" ht="43.5" customHeight="1" thickBot="1" x14ac:dyDescent="0.4">
      <c r="B2" s="409" t="s">
        <v>49</v>
      </c>
      <c r="C2" s="410"/>
      <c r="D2" s="161"/>
      <c r="E2" s="407" t="s">
        <v>95</v>
      </c>
      <c r="F2" s="407"/>
      <c r="G2" s="408"/>
      <c r="H2" s="11"/>
      <c r="J2" s="32"/>
      <c r="K2" s="1" t="s">
        <v>38</v>
      </c>
      <c r="L2" s="1">
        <v>1</v>
      </c>
      <c r="M2" s="1">
        <v>1</v>
      </c>
      <c r="N2" s="1" t="s">
        <v>238</v>
      </c>
    </row>
    <row r="3" spans="1:14" ht="19.5" thickBot="1" x14ac:dyDescent="0.35">
      <c r="B3" s="18" t="s">
        <v>0</v>
      </c>
      <c r="C3" s="55"/>
      <c r="D3" s="65" t="e">
        <f>VLOOKUP(D2,'Unit Names'!A1:B23,2,FALSE)</f>
        <v>#N/A</v>
      </c>
      <c r="E3" s="153"/>
      <c r="F3" s="40"/>
      <c r="G3" s="8"/>
      <c r="H3" s="11"/>
      <c r="J3" s="32"/>
      <c r="L3" s="1">
        <v>2</v>
      </c>
      <c r="M3" s="1">
        <v>2</v>
      </c>
      <c r="N3" s="1" t="s">
        <v>239</v>
      </c>
    </row>
    <row r="4" spans="1:14" ht="19.5" thickBot="1" x14ac:dyDescent="0.35">
      <c r="B4" s="25" t="s">
        <v>13</v>
      </c>
      <c r="C4" s="56"/>
      <c r="D4" s="24"/>
      <c r="E4" s="24"/>
      <c r="F4" s="33"/>
      <c r="G4" s="9"/>
      <c r="H4" s="11"/>
      <c r="I4" s="13"/>
      <c r="J4" s="32"/>
      <c r="K4" s="1" t="s">
        <v>236</v>
      </c>
      <c r="L4" s="83">
        <v>3</v>
      </c>
      <c r="N4" s="1" t="s">
        <v>240</v>
      </c>
    </row>
    <row r="5" spans="1:14" ht="37.5" customHeight="1" x14ac:dyDescent="0.35">
      <c r="A5" s="21" t="s">
        <v>39</v>
      </c>
      <c r="B5" s="15"/>
      <c r="C5" s="15" t="s">
        <v>40</v>
      </c>
      <c r="D5" s="4" t="s">
        <v>2</v>
      </c>
      <c r="E5" s="152">
        <v>2019</v>
      </c>
      <c r="F5" s="54">
        <v>2020</v>
      </c>
      <c r="G5" s="10" t="s">
        <v>3</v>
      </c>
      <c r="H5" s="19" t="s">
        <v>181</v>
      </c>
      <c r="I5" s="19" t="s">
        <v>4</v>
      </c>
      <c r="J5" s="32"/>
      <c r="K5" s="1" t="s">
        <v>237</v>
      </c>
      <c r="L5" s="83">
        <v>4</v>
      </c>
    </row>
    <row r="6" spans="1:14" x14ac:dyDescent="0.25">
      <c r="A6" s="275"/>
      <c r="B6" s="61" t="s">
        <v>150</v>
      </c>
      <c r="C6" s="60"/>
      <c r="D6" s="59"/>
      <c r="E6" s="151"/>
      <c r="F6" s="57"/>
      <c r="G6" s="58"/>
      <c r="H6" s="12"/>
      <c r="J6" s="128"/>
      <c r="K6" s="1" t="s">
        <v>238</v>
      </c>
    </row>
    <row r="7" spans="1:14" ht="61.5" customHeight="1" x14ac:dyDescent="0.25">
      <c r="A7" s="181">
        <v>502</v>
      </c>
      <c r="B7" s="52"/>
      <c r="C7" s="64" t="s">
        <v>43</v>
      </c>
      <c r="D7" s="62" t="s">
        <v>41</v>
      </c>
      <c r="E7" s="157" t="e">
        <f>HLOOKUP($D$2,'2019 Data'!$F$1:$Y$260,20,FALSE)</f>
        <v>#N/A</v>
      </c>
      <c r="F7" s="162"/>
      <c r="G7" s="6">
        <f>IF(F7&lt;0,"Note: Number is normally positive.",)</f>
        <v>0</v>
      </c>
      <c r="H7" s="150"/>
      <c r="J7" s="159" t="s">
        <v>15</v>
      </c>
      <c r="K7" s="1" t="s">
        <v>239</v>
      </c>
    </row>
    <row r="8" spans="1:14" ht="75" customHeight="1" x14ac:dyDescent="0.25">
      <c r="A8" s="67">
        <v>503</v>
      </c>
      <c r="B8" s="52"/>
      <c r="C8" s="64" t="s">
        <v>43</v>
      </c>
      <c r="D8" s="63" t="s">
        <v>42</v>
      </c>
      <c r="E8" s="157" t="e">
        <f>HLOOKUP($D$2,'2019 Data'!$E$1:$Y$260,21,FALSE)</f>
        <v>#N/A</v>
      </c>
      <c r="F8" s="162"/>
      <c r="G8" s="6">
        <f>IF(F8&lt;0,"Note: Number is normally positive.",)</f>
        <v>0</v>
      </c>
      <c r="H8" s="150"/>
      <c r="J8" s="159" t="s">
        <v>16</v>
      </c>
      <c r="K8" s="1" t="s">
        <v>240</v>
      </c>
    </row>
    <row r="9" spans="1:14" s="148" customFormat="1" ht="54" x14ac:dyDescent="0.25">
      <c r="A9" s="181">
        <v>591</v>
      </c>
      <c r="B9" s="179" t="s">
        <v>144</v>
      </c>
      <c r="C9" s="180" t="s">
        <v>145</v>
      </c>
      <c r="D9" s="63" t="s">
        <v>146</v>
      </c>
      <c r="E9" s="157" t="e">
        <f>HLOOKUP($D$2,'2019 Data'!$E$1:$Y$260,29,FALSE)</f>
        <v>#N/A</v>
      </c>
      <c r="F9" s="162"/>
      <c r="G9" s="98"/>
      <c r="H9" s="150"/>
      <c r="J9" s="159" t="s">
        <v>17</v>
      </c>
    </row>
    <row r="10" spans="1:14" s="148" customFormat="1" ht="83.25" customHeight="1" x14ac:dyDescent="0.25">
      <c r="A10" s="181">
        <v>592</v>
      </c>
      <c r="B10" s="179" t="s">
        <v>144</v>
      </c>
      <c r="C10" s="180" t="s">
        <v>145</v>
      </c>
      <c r="D10" s="63" t="s">
        <v>147</v>
      </c>
      <c r="E10" s="157" t="e">
        <f>HLOOKUP($D$2,'2019 Data'!$E$1:$Y$260,30,FALSE)</f>
        <v>#N/A</v>
      </c>
      <c r="F10" s="162"/>
      <c r="G10" s="98"/>
      <c r="H10" s="150"/>
      <c r="J10" s="159" t="s">
        <v>18</v>
      </c>
    </row>
    <row r="11" spans="1:14" s="83" customFormat="1" x14ac:dyDescent="0.25">
      <c r="A11" s="276"/>
      <c r="B11" s="277" t="s">
        <v>51</v>
      </c>
      <c r="C11" s="59"/>
      <c r="D11" s="278"/>
      <c r="E11" s="57"/>
      <c r="F11" s="279"/>
      <c r="G11" s="178"/>
      <c r="H11" s="150"/>
      <c r="J11" s="159" t="s">
        <v>19</v>
      </c>
    </row>
    <row r="12" spans="1:14" s="83" customFormat="1" ht="18.75" x14ac:dyDescent="0.3">
      <c r="A12" s="110"/>
      <c r="B12" s="105" t="s">
        <v>142</v>
      </c>
      <c r="C12" s="108"/>
      <c r="D12" s="113"/>
      <c r="E12" s="122"/>
      <c r="F12" s="171"/>
      <c r="G12" s="174"/>
      <c r="H12" s="150"/>
      <c r="J12" s="159" t="s">
        <v>21</v>
      </c>
    </row>
    <row r="13" spans="1:14" s="83" customFormat="1" ht="49.5" customHeight="1" x14ac:dyDescent="0.25">
      <c r="A13" s="110">
        <v>36</v>
      </c>
      <c r="B13" s="101"/>
      <c r="C13" s="166" t="s">
        <v>87</v>
      </c>
      <c r="D13" s="115" t="s">
        <v>52</v>
      </c>
      <c r="E13" s="157" t="e">
        <f>HLOOKUP($D$2,'2019 Data'!$E$1:$Y$260,9,FALSE)</f>
        <v>#N/A</v>
      </c>
      <c r="F13" s="162"/>
      <c r="G13" s="97"/>
      <c r="H13" s="150"/>
      <c r="J13" s="159" t="s">
        <v>23</v>
      </c>
    </row>
    <row r="14" spans="1:14" s="83" customFormat="1" ht="45" x14ac:dyDescent="0.25">
      <c r="A14" s="95">
        <v>534</v>
      </c>
      <c r="B14" s="101"/>
      <c r="C14" s="166" t="s">
        <v>87</v>
      </c>
      <c r="D14" s="119" t="s">
        <v>53</v>
      </c>
      <c r="E14" s="157" t="e">
        <f>HLOOKUP($D$2,'2019 Data'!$E$1:$Y$260,22,FALSE)</f>
        <v>#N/A</v>
      </c>
      <c r="F14" s="162"/>
      <c r="G14" s="97"/>
      <c r="H14" s="150"/>
      <c r="J14" s="159" t="s">
        <v>272</v>
      </c>
    </row>
    <row r="15" spans="1:14" s="83" customFormat="1" ht="63" customHeight="1" x14ac:dyDescent="0.25">
      <c r="A15" s="110">
        <v>13</v>
      </c>
      <c r="B15" s="101"/>
      <c r="C15" s="166" t="s">
        <v>87</v>
      </c>
      <c r="D15" s="115" t="s">
        <v>54</v>
      </c>
      <c r="E15" s="157" t="e">
        <f>HLOOKUP($D$2,'2019 Data'!$E$1:$Y$260,3,FALSE)</f>
        <v>#N/A</v>
      </c>
      <c r="F15" s="162"/>
      <c r="G15" s="97"/>
      <c r="H15" s="150"/>
      <c r="J15" s="310" t="s">
        <v>26</v>
      </c>
    </row>
    <row r="16" spans="1:14" s="163" customFormat="1" ht="179.25" customHeight="1" x14ac:dyDescent="0.25">
      <c r="A16" s="296">
        <v>14</v>
      </c>
      <c r="B16" s="297" t="s">
        <v>87</v>
      </c>
      <c r="C16" s="180" t="s">
        <v>87</v>
      </c>
      <c r="D16" s="308" t="s">
        <v>267</v>
      </c>
      <c r="E16" s="312" t="e">
        <f>HLOOKUP($D$2,'2019 Data'!$E$1:$Y$260,4,FALSE)</f>
        <v>#N/A</v>
      </c>
      <c r="F16" s="210"/>
      <c r="G16" s="247">
        <f>IF(F16&lt;0,"Error: Enter as positive.",)</f>
        <v>0</v>
      </c>
      <c r="H16" s="248"/>
      <c r="I16" s="249"/>
      <c r="J16" s="310" t="s">
        <v>27</v>
      </c>
      <c r="N16" s="164"/>
    </row>
    <row r="17" spans="1:10" s="83" customFormat="1" ht="40.5" customHeight="1" x14ac:dyDescent="0.25">
      <c r="A17" s="110">
        <v>34</v>
      </c>
      <c r="B17" s="101"/>
      <c r="C17" s="166" t="s">
        <v>87</v>
      </c>
      <c r="D17" s="100" t="s">
        <v>55</v>
      </c>
      <c r="E17" s="157" t="e">
        <f>HLOOKUP($D$2,'2019 Data'!$E$1:$Y$260,7,FALSE)</f>
        <v>#N/A</v>
      </c>
      <c r="F17" s="162"/>
      <c r="G17" s="97"/>
      <c r="H17" s="150"/>
      <c r="J17" s="310" t="s">
        <v>29</v>
      </c>
    </row>
    <row r="18" spans="1:10" s="83" customFormat="1" ht="40.5" customHeight="1" x14ac:dyDescent="0.25">
      <c r="A18" s="110">
        <v>35</v>
      </c>
      <c r="B18" s="101"/>
      <c r="C18" s="166" t="s">
        <v>87</v>
      </c>
      <c r="D18" s="100" t="s">
        <v>56</v>
      </c>
      <c r="E18" s="157" t="e">
        <f>HLOOKUP($D$2,'2019 Data'!$E$1:$Y$260,8,FALSE)</f>
        <v>#N/A</v>
      </c>
      <c r="F18" s="162"/>
      <c r="G18" s="97"/>
      <c r="H18" s="150"/>
      <c r="J18" s="159" t="s">
        <v>30</v>
      </c>
    </row>
    <row r="19" spans="1:10" s="83" customFormat="1" ht="40.5" customHeight="1" x14ac:dyDescent="0.25">
      <c r="A19" s="110">
        <v>37</v>
      </c>
      <c r="B19" s="101"/>
      <c r="C19" s="166" t="s">
        <v>87</v>
      </c>
      <c r="D19" s="100" t="s">
        <v>57</v>
      </c>
      <c r="E19" s="157" t="e">
        <f>HLOOKUP($D$2,'2019 Data'!$E$1:$Y$260,10,FALSE)</f>
        <v>#N/A</v>
      </c>
      <c r="F19" s="162"/>
      <c r="G19" s="98"/>
      <c r="H19" s="150"/>
      <c r="J19" s="159" t="s">
        <v>71</v>
      </c>
    </row>
    <row r="20" spans="1:10" s="83" customFormat="1" ht="42" customHeight="1" x14ac:dyDescent="0.25">
      <c r="A20" s="110">
        <v>38</v>
      </c>
      <c r="B20" s="101"/>
      <c r="C20" s="166" t="s">
        <v>87</v>
      </c>
      <c r="D20" s="100" t="s">
        <v>58</v>
      </c>
      <c r="E20" s="157" t="e">
        <f>HLOOKUP($D$2,'2019 Data'!$E$1:$Y$260,11,FALSE)</f>
        <v>#N/A</v>
      </c>
      <c r="F20" s="162"/>
      <c r="G20" s="97"/>
      <c r="H20" s="150"/>
      <c r="J20" s="159" t="s">
        <v>31</v>
      </c>
    </row>
    <row r="21" spans="1:10" s="83" customFormat="1" ht="25.5" customHeight="1" x14ac:dyDescent="0.25">
      <c r="A21" s="110"/>
      <c r="B21" s="104" t="s">
        <v>143</v>
      </c>
      <c r="C21" s="99"/>
      <c r="D21" s="112"/>
      <c r="E21" s="122"/>
      <c r="F21" s="171"/>
      <c r="G21" s="175"/>
      <c r="H21" s="150"/>
      <c r="J21" s="159" t="s">
        <v>32</v>
      </c>
    </row>
    <row r="22" spans="1:10" s="83" customFormat="1" ht="18.75" customHeight="1" x14ac:dyDescent="0.3">
      <c r="A22" s="110"/>
      <c r="B22" s="106" t="s">
        <v>59</v>
      </c>
      <c r="C22" s="109"/>
      <c r="D22" s="114"/>
      <c r="E22" s="111"/>
      <c r="F22" s="170"/>
      <c r="G22" s="174"/>
      <c r="H22" s="150"/>
      <c r="J22" s="159" t="s">
        <v>72</v>
      </c>
    </row>
    <row r="23" spans="1:10" s="83" customFormat="1" ht="64.5" customHeight="1" x14ac:dyDescent="0.25">
      <c r="A23" s="95">
        <v>32</v>
      </c>
      <c r="B23" s="94"/>
      <c r="C23" s="166" t="s">
        <v>86</v>
      </c>
      <c r="D23" s="100" t="s">
        <v>60</v>
      </c>
      <c r="E23" s="157" t="e">
        <f>HLOOKUP($D$2,'2019 Data'!$E$1:$Y$260,5,FALSE)</f>
        <v>#N/A</v>
      </c>
      <c r="F23" s="162"/>
      <c r="G23" s="97"/>
      <c r="H23" s="150"/>
      <c r="J23" s="159" t="s">
        <v>35</v>
      </c>
    </row>
    <row r="24" spans="1:10" s="83" customFormat="1" ht="64.5" customHeight="1" x14ac:dyDescent="0.25">
      <c r="A24" s="95">
        <v>40</v>
      </c>
      <c r="B24" s="94"/>
      <c r="C24" s="166" t="s">
        <v>86</v>
      </c>
      <c r="D24" s="100" t="s">
        <v>61</v>
      </c>
      <c r="E24" s="157" t="e">
        <f>HLOOKUP($D$2,'2019 Data'!$E$1:$Y$260,13,FALSE)</f>
        <v>#N/A</v>
      </c>
      <c r="F24" s="162"/>
      <c r="G24" s="98"/>
      <c r="H24" s="150"/>
      <c r="J24" s="148"/>
    </row>
    <row r="25" spans="1:10" s="83" customFormat="1" ht="64.5" customHeight="1" x14ac:dyDescent="0.25">
      <c r="A25" s="95">
        <v>107</v>
      </c>
      <c r="B25" s="94"/>
      <c r="C25" s="166" t="s">
        <v>86</v>
      </c>
      <c r="D25" s="100" t="s">
        <v>62</v>
      </c>
      <c r="E25" s="157" t="e">
        <f>HLOOKUP($D$2,'2019 Data'!$E$1:$Y$260,16,FALSE)</f>
        <v>#N/A</v>
      </c>
      <c r="F25" s="162"/>
      <c r="G25" s="98"/>
      <c r="H25" s="150"/>
      <c r="J25" s="148"/>
    </row>
    <row r="26" spans="1:10" s="83" customFormat="1" ht="64.5" customHeight="1" x14ac:dyDescent="0.25">
      <c r="A26" s="95">
        <v>108</v>
      </c>
      <c r="B26" s="94"/>
      <c r="C26" s="166" t="s">
        <v>86</v>
      </c>
      <c r="D26" s="100" t="s">
        <v>63</v>
      </c>
      <c r="E26" s="157" t="e">
        <f>HLOOKUP($D$2,'2019 Data'!$E$1:$Y$260,17,FALSE)</f>
        <v>#N/A</v>
      </c>
      <c r="F26" s="162"/>
      <c r="G26" s="98"/>
      <c r="H26" s="150"/>
      <c r="J26" s="1"/>
    </row>
    <row r="27" spans="1:10" s="83" customFormat="1" ht="64.5" customHeight="1" x14ac:dyDescent="0.25">
      <c r="A27" s="95">
        <v>41</v>
      </c>
      <c r="B27" s="94"/>
      <c r="C27" s="166" t="s">
        <v>86</v>
      </c>
      <c r="D27" s="100" t="s">
        <v>64</v>
      </c>
      <c r="E27" s="157" t="e">
        <f>HLOOKUP($D$2,'2019 Data'!$E$1:$Y$260,14,FALSE)</f>
        <v>#N/A</v>
      </c>
      <c r="F27" s="162"/>
      <c r="G27" s="98"/>
      <c r="H27" s="150"/>
      <c r="J27" s="1"/>
    </row>
    <row r="28" spans="1:10" s="83" customFormat="1" ht="64.5" customHeight="1" x14ac:dyDescent="0.25">
      <c r="A28" s="95">
        <v>194</v>
      </c>
      <c r="B28" s="94"/>
      <c r="C28" s="166" t="s">
        <v>86</v>
      </c>
      <c r="D28" s="100" t="s">
        <v>65</v>
      </c>
      <c r="E28" s="157" t="e">
        <f>HLOOKUP($D$2,'2019 Data'!$E$1:$Y$260,18,FALSE)</f>
        <v>#N/A</v>
      </c>
      <c r="F28" s="162"/>
      <c r="G28" s="97"/>
      <c r="H28" s="150"/>
      <c r="J28" s="1"/>
    </row>
    <row r="29" spans="1:10" s="83" customFormat="1" ht="64.5" customHeight="1" x14ac:dyDescent="0.25">
      <c r="A29" s="95">
        <v>294</v>
      </c>
      <c r="B29" s="94"/>
      <c r="C29" s="166" t="s">
        <v>86</v>
      </c>
      <c r="D29" s="100" t="s">
        <v>66</v>
      </c>
      <c r="E29" s="157" t="e">
        <f>HLOOKUP($D$2,'2019 Data'!$E$1:$Y$260,19,FALSE)</f>
        <v>#N/A</v>
      </c>
      <c r="F29" s="162"/>
      <c r="G29" s="98"/>
      <c r="H29" s="150"/>
      <c r="J29" s="1"/>
    </row>
    <row r="30" spans="1:10" s="83" customFormat="1" ht="19.5" customHeight="1" x14ac:dyDescent="0.25">
      <c r="A30" s="95"/>
      <c r="B30" s="103" t="s">
        <v>67</v>
      </c>
      <c r="C30" s="120"/>
      <c r="D30" s="116"/>
      <c r="E30" s="117"/>
      <c r="F30" s="171"/>
      <c r="H30" s="150"/>
      <c r="J30" s="1"/>
    </row>
    <row r="31" spans="1:10" s="83" customFormat="1" ht="20.25" customHeight="1" x14ac:dyDescent="0.25">
      <c r="A31" s="95"/>
      <c r="B31" s="106" t="s">
        <v>59</v>
      </c>
      <c r="C31" s="121"/>
      <c r="D31" s="118"/>
      <c r="E31" s="107"/>
      <c r="F31" s="170"/>
      <c r="H31" s="150"/>
      <c r="J31" s="1"/>
    </row>
    <row r="32" spans="1:10" s="83" customFormat="1" ht="45.75" customHeight="1" x14ac:dyDescent="0.25">
      <c r="A32" s="95">
        <v>33</v>
      </c>
      <c r="B32" s="101"/>
      <c r="C32" s="166" t="s">
        <v>88</v>
      </c>
      <c r="D32" s="96" t="s">
        <v>68</v>
      </c>
      <c r="E32" s="157" t="e">
        <f>HLOOKUP($D$2,'2019 Data'!$E$1:$Y$260,6,FALSE)</f>
        <v>#N/A</v>
      </c>
      <c r="F32" s="162"/>
      <c r="G32" s="98"/>
      <c r="H32" s="150"/>
      <c r="J32" s="1"/>
    </row>
    <row r="33" spans="1:14" s="83" customFormat="1" ht="45.75" customHeight="1" x14ac:dyDescent="0.25">
      <c r="A33" s="95">
        <v>104</v>
      </c>
      <c r="B33" s="102"/>
      <c r="C33" s="166" t="s">
        <v>88</v>
      </c>
      <c r="D33" s="100" t="s">
        <v>69</v>
      </c>
      <c r="E33" s="157" t="e">
        <f>HLOOKUP($D$2,'2019 Data'!$E$1:$Y$260,15,FALSE)</f>
        <v>#N/A</v>
      </c>
      <c r="F33" s="162"/>
      <c r="G33" s="98"/>
      <c r="H33" s="150"/>
      <c r="J33" s="1"/>
    </row>
    <row r="34" spans="1:14" s="83" customFormat="1" ht="45.75" customHeight="1" x14ac:dyDescent="0.25">
      <c r="A34" s="95">
        <v>39</v>
      </c>
      <c r="B34" s="101"/>
      <c r="C34" s="166" t="s">
        <v>88</v>
      </c>
      <c r="D34" s="96" t="s">
        <v>70</v>
      </c>
      <c r="E34" s="157" t="e">
        <f>HLOOKUP($D$2,'2019 Data'!$E$1:$Y$260,12,FALSE)</f>
        <v>#N/A</v>
      </c>
      <c r="F34" s="162"/>
      <c r="G34" s="98"/>
      <c r="H34" s="150"/>
      <c r="J34" s="197"/>
    </row>
    <row r="35" spans="1:14" s="197" customFormat="1" x14ac:dyDescent="0.25">
      <c r="A35" s="275"/>
      <c r="B35" s="193" t="s">
        <v>166</v>
      </c>
      <c r="C35" s="60"/>
      <c r="D35" s="59"/>
      <c r="E35" s="207"/>
      <c r="F35" s="354"/>
      <c r="G35" s="208"/>
      <c r="H35" s="192"/>
    </row>
    <row r="36" spans="1:14" s="197" customFormat="1" ht="90" x14ac:dyDescent="0.25">
      <c r="A36" s="294">
        <v>622</v>
      </c>
      <c r="B36" s="295" t="s">
        <v>144</v>
      </c>
      <c r="C36" s="294" t="s">
        <v>167</v>
      </c>
      <c r="D36" s="294" t="s">
        <v>168</v>
      </c>
      <c r="E36" s="157" t="e">
        <f>HLOOKUP($D$2,'2019 Data'!$E$1:$Y$260,48,FALSE)</f>
        <v>#N/A</v>
      </c>
      <c r="F36" s="209"/>
      <c r="G36" s="98"/>
      <c r="H36" s="192"/>
      <c r="J36" s="1"/>
    </row>
    <row r="37" spans="1:14" s="83" customFormat="1" ht="180" x14ac:dyDescent="0.25">
      <c r="A37" s="181">
        <v>577</v>
      </c>
      <c r="B37" s="179"/>
      <c r="C37" s="180" t="s">
        <v>97</v>
      </c>
      <c r="D37" s="189" t="s">
        <v>148</v>
      </c>
      <c r="E37" s="167"/>
      <c r="F37" s="162"/>
      <c r="G37" s="238" t="str">
        <f>IF(F37="Yes","In this cell - Please include the name of the plan, a brief description of the benefit and the population group that received the benefits,","")</f>
        <v/>
      </c>
      <c r="H37" s="150"/>
      <c r="I37" s="148"/>
      <c r="J37" s="1"/>
    </row>
    <row r="38" spans="1:14" s="148" customFormat="1" ht="75" x14ac:dyDescent="0.25">
      <c r="A38" s="181"/>
      <c r="B38" s="179"/>
      <c r="C38" s="180"/>
      <c r="D38" s="176" t="s">
        <v>149</v>
      </c>
      <c r="E38" s="167"/>
      <c r="F38" s="169"/>
      <c r="G38" s="149"/>
      <c r="H38" s="150"/>
      <c r="J38"/>
    </row>
    <row r="39" spans="1:14" customFormat="1" x14ac:dyDescent="0.25">
      <c r="A39" s="275"/>
      <c r="B39" s="193" t="s">
        <v>169</v>
      </c>
      <c r="C39" s="60"/>
      <c r="D39" s="59"/>
      <c r="E39" s="207"/>
      <c r="F39" s="355"/>
      <c r="G39" s="208"/>
    </row>
    <row r="40" spans="1:14" customFormat="1" ht="78" customHeight="1" x14ac:dyDescent="0.25">
      <c r="A40" s="296">
        <v>621</v>
      </c>
      <c r="B40" s="296" t="s">
        <v>144</v>
      </c>
      <c r="C40" s="299" t="s">
        <v>170</v>
      </c>
      <c r="D40" s="299" t="s">
        <v>271</v>
      </c>
      <c r="E40" s="157" t="e">
        <f>HLOOKUP($D$2,'2019 Data'!$E$1:$Y$260,47,FALSE)</f>
        <v>#N/A</v>
      </c>
      <c r="F40" s="210"/>
      <c r="G40" s="211"/>
    </row>
    <row r="41" spans="1:14" customFormat="1" ht="145.5" customHeight="1" x14ac:dyDescent="0.25">
      <c r="A41" s="306">
        <v>547</v>
      </c>
      <c r="B41" s="314"/>
      <c r="C41" s="314" t="s">
        <v>171</v>
      </c>
      <c r="D41" s="309" t="s">
        <v>172</v>
      </c>
      <c r="E41" s="157" t="e">
        <f>HLOOKUP($D$2,'2019 Data'!$E$1:$Y$260,23,FALSE)</f>
        <v>#N/A</v>
      </c>
      <c r="F41" s="212"/>
      <c r="G41" s="213" t="str">
        <f>IF(F41&lt;1,"Please answer this question","")</f>
        <v>Please answer this question</v>
      </c>
    </row>
    <row r="42" spans="1:14" customFormat="1" ht="64.5" customHeight="1" x14ac:dyDescent="0.25">
      <c r="A42" s="327">
        <v>659</v>
      </c>
      <c r="B42" s="328" t="s">
        <v>159</v>
      </c>
      <c r="C42" s="328" t="s">
        <v>173</v>
      </c>
      <c r="D42" s="329" t="s">
        <v>268</v>
      </c>
      <c r="E42" s="330" t="s">
        <v>235</v>
      </c>
      <c r="F42" s="210"/>
      <c r="G42" s="211" t="str">
        <f>IF(ISBLANK(F42),"Please do not leave blank","")</f>
        <v>Please do not leave blank</v>
      </c>
      <c r="H42">
        <f>IF(F42&lt;0,"Error: Enter as positive.",)</f>
        <v>0</v>
      </c>
    </row>
    <row r="43" spans="1:14" customFormat="1" ht="66" customHeight="1" x14ac:dyDescent="0.25">
      <c r="A43" s="327">
        <v>660</v>
      </c>
      <c r="B43" s="328" t="s">
        <v>159</v>
      </c>
      <c r="C43" s="328" t="s">
        <v>173</v>
      </c>
      <c r="D43" s="329" t="s">
        <v>269</v>
      </c>
      <c r="E43" s="330" t="s">
        <v>235</v>
      </c>
      <c r="F43" s="210"/>
      <c r="G43" s="211" t="str">
        <f>IF(ISBLANK(F43),"Please do not leave blank","")</f>
        <v>Please do not leave blank</v>
      </c>
      <c r="H43">
        <f>IF(F43&lt;0,"Note: Number is normally positive.",)</f>
        <v>0</v>
      </c>
    </row>
    <row r="44" spans="1:14" customFormat="1" ht="93" customHeight="1" x14ac:dyDescent="0.25">
      <c r="A44" s="327">
        <v>661</v>
      </c>
      <c r="B44" s="328" t="s">
        <v>159</v>
      </c>
      <c r="C44" s="328" t="s">
        <v>174</v>
      </c>
      <c r="D44" s="331" t="s">
        <v>270</v>
      </c>
      <c r="E44" s="330" t="s">
        <v>235</v>
      </c>
      <c r="F44" s="215"/>
      <c r="G44" s="211" t="str">
        <f>IF(ISBLANK(F44),"Please do not leave blank ",IF(F44=H44,"","Please review percentage"))</f>
        <v xml:space="preserve">Please do not leave blank </v>
      </c>
      <c r="H44" s="229">
        <f>ROUND(IFERROR((F43/F42)*100,0),1)</f>
        <v>0</v>
      </c>
      <c r="J44" s="163"/>
      <c r="N44" s="298"/>
    </row>
    <row r="45" spans="1:14" s="163" customFormat="1" ht="75" x14ac:dyDescent="0.25">
      <c r="A45" s="268"/>
      <c r="B45" s="301"/>
      <c r="C45" s="301"/>
      <c r="D45" s="300" t="s">
        <v>149</v>
      </c>
      <c r="E45" s="216"/>
      <c r="F45" s="356"/>
      <c r="G45" s="211"/>
      <c r="J45"/>
    </row>
    <row r="46" spans="1:14" customFormat="1" x14ac:dyDescent="0.25">
      <c r="A46" s="275"/>
      <c r="B46" s="193" t="s">
        <v>158</v>
      </c>
      <c r="C46" s="193"/>
      <c r="D46" s="193"/>
      <c r="E46" s="193"/>
      <c r="F46" s="357"/>
      <c r="G46" s="193"/>
      <c r="J46" s="1"/>
    </row>
    <row r="47" spans="1:14" ht="60" x14ac:dyDescent="0.25">
      <c r="A47" s="194">
        <v>620</v>
      </c>
      <c r="B47" s="179" t="s">
        <v>159</v>
      </c>
      <c r="C47" s="180"/>
      <c r="D47" s="96" t="s">
        <v>160</v>
      </c>
      <c r="E47" s="302"/>
      <c r="F47" s="206"/>
      <c r="G47" s="213" t="s">
        <v>161</v>
      </c>
      <c r="H47" s="274"/>
      <c r="J47" s="197"/>
    </row>
    <row r="48" spans="1:14" s="197" customFormat="1" ht="86.25" customHeight="1" x14ac:dyDescent="0.25">
      <c r="A48" s="251"/>
      <c r="B48" s="416" t="s">
        <v>300</v>
      </c>
      <c r="C48" s="416"/>
      <c r="D48" s="416"/>
      <c r="E48" s="416"/>
      <c r="F48" s="416"/>
      <c r="G48" s="416"/>
      <c r="H48" s="274"/>
    </row>
    <row r="49" spans="1:8" s="197" customFormat="1" ht="61.5" customHeight="1" x14ac:dyDescent="0.25">
      <c r="A49" s="327">
        <v>947</v>
      </c>
      <c r="B49" s="328"/>
      <c r="C49" s="332"/>
      <c r="D49" s="331" t="s">
        <v>241</v>
      </c>
      <c r="E49" s="333" t="s">
        <v>242</v>
      </c>
      <c r="F49" s="388"/>
      <c r="G49" s="213" t="str">
        <f>IF(ISBLANK(F49),"Please do not leave blank","")</f>
        <v>Please do not leave blank</v>
      </c>
      <c r="H49" s="274"/>
    </row>
    <row r="50" spans="1:8" s="197" customFormat="1" ht="60.75" customHeight="1" x14ac:dyDescent="0.25">
      <c r="A50" s="327">
        <v>948</v>
      </c>
      <c r="B50" s="328"/>
      <c r="C50" s="332"/>
      <c r="D50" s="331" t="s">
        <v>243</v>
      </c>
      <c r="E50" s="333" t="s">
        <v>242</v>
      </c>
      <c r="F50" s="388"/>
      <c r="G50" s="213" t="str">
        <f t="shared" ref="G50:G56" si="0">IF(ISBLANK(F50),"Please do not leave blank","")</f>
        <v>Please do not leave blank</v>
      </c>
      <c r="H50" s="274"/>
    </row>
    <row r="51" spans="1:8" s="197" customFormat="1" ht="45" x14ac:dyDescent="0.25">
      <c r="A51" s="327">
        <v>949</v>
      </c>
      <c r="B51" s="328"/>
      <c r="C51" s="332"/>
      <c r="D51" s="331" t="s">
        <v>244</v>
      </c>
      <c r="E51" s="333" t="s">
        <v>242</v>
      </c>
      <c r="F51" s="388"/>
      <c r="G51" s="213" t="str">
        <f t="shared" si="0"/>
        <v>Please do not leave blank</v>
      </c>
      <c r="H51" s="274"/>
    </row>
    <row r="52" spans="1:8" s="197" customFormat="1" ht="58.5" customHeight="1" x14ac:dyDescent="0.25">
      <c r="A52" s="327">
        <v>950</v>
      </c>
      <c r="B52" s="328"/>
      <c r="C52" s="332"/>
      <c r="D52" s="331" t="s">
        <v>245</v>
      </c>
      <c r="E52" s="333" t="s">
        <v>242</v>
      </c>
      <c r="F52" s="388"/>
      <c r="G52" s="213" t="str">
        <f t="shared" si="0"/>
        <v>Please do not leave blank</v>
      </c>
      <c r="H52" s="274"/>
    </row>
    <row r="53" spans="1:8" s="197" customFormat="1" ht="90" x14ac:dyDescent="0.25">
      <c r="A53" s="327">
        <v>952</v>
      </c>
      <c r="B53" s="328"/>
      <c r="C53" s="332"/>
      <c r="D53" s="331" t="s">
        <v>273</v>
      </c>
      <c r="E53" s="333" t="s">
        <v>242</v>
      </c>
      <c r="F53" s="280"/>
      <c r="G53" s="213" t="str">
        <f t="shared" si="0"/>
        <v>Please do not leave blank</v>
      </c>
      <c r="H53" s="274"/>
    </row>
    <row r="54" spans="1:8" s="197" customFormat="1" ht="77.25" customHeight="1" x14ac:dyDescent="0.25">
      <c r="A54" s="327">
        <v>954</v>
      </c>
      <c r="B54" s="328"/>
      <c r="C54" s="332"/>
      <c r="D54" s="331" t="s">
        <v>246</v>
      </c>
      <c r="E54" s="333" t="s">
        <v>242</v>
      </c>
      <c r="F54" s="388"/>
      <c r="G54" s="213" t="str">
        <f t="shared" si="0"/>
        <v>Please do not leave blank</v>
      </c>
      <c r="H54" s="274"/>
    </row>
    <row r="55" spans="1:8" s="197" customFormat="1" ht="90" customHeight="1" x14ac:dyDescent="0.25">
      <c r="A55" s="327">
        <v>956</v>
      </c>
      <c r="B55" s="328"/>
      <c r="C55" s="332"/>
      <c r="D55" s="331" t="s">
        <v>247</v>
      </c>
      <c r="E55" s="333" t="s">
        <v>242</v>
      </c>
      <c r="F55" s="388"/>
      <c r="G55" s="213" t="str">
        <f t="shared" si="0"/>
        <v>Please do not leave blank</v>
      </c>
      <c r="H55" s="274"/>
    </row>
    <row r="56" spans="1:8" s="197" customFormat="1" ht="192.75" customHeight="1" x14ac:dyDescent="0.25">
      <c r="A56" s="327">
        <v>958</v>
      </c>
      <c r="B56" s="328"/>
      <c r="C56" s="332"/>
      <c r="D56" s="331" t="s">
        <v>297</v>
      </c>
      <c r="E56" s="333" t="s">
        <v>242</v>
      </c>
      <c r="F56" s="388"/>
      <c r="G56" s="213" t="str">
        <f t="shared" si="0"/>
        <v>Please do not leave blank</v>
      </c>
      <c r="H56" s="274"/>
    </row>
    <row r="57" spans="1:8" s="197" customFormat="1" ht="30.75" thickBot="1" x14ac:dyDescent="0.3">
      <c r="A57" s="252"/>
      <c r="B57" s="253"/>
      <c r="C57" s="254"/>
      <c r="D57" s="255" t="s">
        <v>248</v>
      </c>
      <c r="E57" s="256"/>
      <c r="F57" s="271"/>
      <c r="G57" s="213"/>
      <c r="H57" s="274"/>
    </row>
    <row r="58" spans="1:8" s="197" customFormat="1" ht="30.75" thickBot="1" x14ac:dyDescent="0.4">
      <c r="A58" s="163"/>
      <c r="B58" s="411" t="s">
        <v>301</v>
      </c>
      <c r="C58" s="412"/>
      <c r="D58" s="412"/>
      <c r="E58" s="413"/>
      <c r="F58" s="334"/>
      <c r="G58" s="213"/>
      <c r="H58" s="274"/>
    </row>
    <row r="59" spans="1:8" s="197" customFormat="1" ht="90.75" customHeight="1" x14ac:dyDescent="0.25">
      <c r="A59" s="163"/>
      <c r="B59" s="414" t="s">
        <v>302</v>
      </c>
      <c r="C59" s="415"/>
      <c r="D59" s="415"/>
      <c r="E59" s="415"/>
      <c r="F59" s="334"/>
      <c r="G59" s="213"/>
      <c r="H59" s="274"/>
    </row>
    <row r="60" spans="1:8" s="197" customFormat="1" ht="11.25" customHeight="1" thickBot="1" x14ac:dyDescent="0.3">
      <c r="A60" s="257"/>
      <c r="B60" s="163"/>
      <c r="C60" s="163"/>
      <c r="D60" s="258"/>
      <c r="E60" s="259"/>
      <c r="F60" s="334"/>
      <c r="G60" s="213"/>
      <c r="H60" s="274"/>
    </row>
    <row r="61" spans="1:8" s="197" customFormat="1" ht="30.75" thickBot="1" x14ac:dyDescent="0.3">
      <c r="A61" s="163"/>
      <c r="B61" s="260" t="s">
        <v>249</v>
      </c>
      <c r="C61" s="261" t="s">
        <v>250</v>
      </c>
      <c r="D61" s="262"/>
      <c r="E61" s="263"/>
      <c r="F61" s="334"/>
      <c r="G61" s="213"/>
      <c r="H61" s="274"/>
    </row>
    <row r="62" spans="1:8" s="197" customFormat="1" ht="30.75" thickBot="1" x14ac:dyDescent="0.3">
      <c r="A62" s="163"/>
      <c r="B62" s="264" t="s">
        <v>251</v>
      </c>
      <c r="C62" s="265"/>
      <c r="D62" s="266"/>
      <c r="E62" s="267"/>
      <c r="F62" s="334"/>
      <c r="G62" s="213"/>
      <c r="H62" s="274"/>
    </row>
    <row r="63" spans="1:8" s="305" customFormat="1" ht="48.75" customHeight="1" thickBot="1" x14ac:dyDescent="0.3">
      <c r="A63" s="304"/>
      <c r="B63" s="264"/>
      <c r="C63" s="265"/>
      <c r="D63" s="405" t="s">
        <v>280</v>
      </c>
      <c r="E63" s="406"/>
      <c r="F63" s="335"/>
      <c r="G63" s="335"/>
      <c r="H63" s="274"/>
    </row>
    <row r="64" spans="1:8" s="197" customFormat="1" ht="30.75" thickBot="1" x14ac:dyDescent="0.3">
      <c r="A64" s="268">
        <v>960</v>
      </c>
      <c r="B64" s="396" t="s">
        <v>252</v>
      </c>
      <c r="C64" s="397"/>
      <c r="D64" s="398"/>
      <c r="E64" s="399"/>
      <c r="F64" s="336" t="str">
        <f>IF(ISBLANK($D64),"&lt;&lt;&lt;&lt;&lt;&lt;&lt;&lt;&lt;&lt;&lt;&lt;&lt;&lt;&lt;","")</f>
        <v>&lt;&lt;&lt;&lt;&lt;&lt;&lt;&lt;&lt;&lt;&lt;&lt;&lt;&lt;&lt;</v>
      </c>
      <c r="G64" s="336" t="str">
        <f>IF(ISBLANK($D64),"Cell D64 must be completed.","")</f>
        <v>Cell D64 must be completed.</v>
      </c>
      <c r="H64" s="274"/>
    </row>
    <row r="65" spans="1:10" s="197" customFormat="1" ht="30.75" thickBot="1" x14ac:dyDescent="0.3">
      <c r="A65" s="268">
        <v>962</v>
      </c>
      <c r="B65" s="396" t="s">
        <v>253</v>
      </c>
      <c r="C65" s="397"/>
      <c r="D65" s="398"/>
      <c r="E65" s="399"/>
      <c r="F65" s="336" t="str">
        <f t="shared" ref="F65:F68" si="1">IF(ISBLANK($D65),"&lt;&lt;&lt;&lt;&lt;&lt;&lt;&lt;&lt;&lt;&lt;&lt;&lt;&lt;&lt;","")</f>
        <v>&lt;&lt;&lt;&lt;&lt;&lt;&lt;&lt;&lt;&lt;&lt;&lt;&lt;&lt;&lt;</v>
      </c>
      <c r="G65" s="336" t="str">
        <f>IF(ISBLANK($D65),"Cell D65 must be completed.","")</f>
        <v>Cell D65 must be completed.</v>
      </c>
      <c r="H65" s="274"/>
    </row>
    <row r="66" spans="1:10" s="197" customFormat="1" ht="30.75" thickBot="1" x14ac:dyDescent="0.3">
      <c r="A66" s="268">
        <v>964</v>
      </c>
      <c r="B66" s="396" t="s">
        <v>254</v>
      </c>
      <c r="C66" s="397"/>
      <c r="D66" s="403"/>
      <c r="E66" s="404"/>
      <c r="F66" s="336" t="str">
        <f t="shared" si="1"/>
        <v>&lt;&lt;&lt;&lt;&lt;&lt;&lt;&lt;&lt;&lt;&lt;&lt;&lt;&lt;&lt;</v>
      </c>
      <c r="G66" s="336" t="str">
        <f>IF(ISBLANK($D66),"Cell D66 must be completed.","")</f>
        <v>Cell D66 must be completed.</v>
      </c>
      <c r="H66" s="274"/>
    </row>
    <row r="67" spans="1:10" s="197" customFormat="1" ht="30.75" thickBot="1" x14ac:dyDescent="0.3">
      <c r="A67" s="268">
        <v>966</v>
      </c>
      <c r="B67" s="396" t="s">
        <v>255</v>
      </c>
      <c r="C67" s="397"/>
      <c r="D67" s="398"/>
      <c r="E67" s="399"/>
      <c r="F67" s="336" t="str">
        <f t="shared" si="1"/>
        <v>&lt;&lt;&lt;&lt;&lt;&lt;&lt;&lt;&lt;&lt;&lt;&lt;&lt;&lt;&lt;</v>
      </c>
      <c r="G67" s="336" t="str">
        <f>IF(ISBLANK($D67),"Cell D67 must be completed.","")</f>
        <v>Cell D67 must be completed.</v>
      </c>
      <c r="H67" s="274"/>
    </row>
    <row r="68" spans="1:10" s="197" customFormat="1" ht="30.75" thickBot="1" x14ac:dyDescent="0.3">
      <c r="A68" s="268">
        <v>968</v>
      </c>
      <c r="B68" s="400" t="s">
        <v>256</v>
      </c>
      <c r="C68" s="401"/>
      <c r="D68" s="402"/>
      <c r="E68" s="399"/>
      <c r="F68" s="336" t="str">
        <f t="shared" si="1"/>
        <v>&lt;&lt;&lt;&lt;&lt;&lt;&lt;&lt;&lt;&lt;&lt;&lt;&lt;&lt;&lt;</v>
      </c>
      <c r="G68" s="336" t="str">
        <f>IF(ISBLANK($D68),"Cell D68 must be completed.","")</f>
        <v>Cell D68 must be completed.</v>
      </c>
      <c r="H68" s="274"/>
      <c r="J68" s="1"/>
    </row>
    <row r="69" spans="1:10" ht="59.25" customHeight="1" x14ac:dyDescent="0.25">
      <c r="A69" s="268"/>
      <c r="B69" s="272"/>
      <c r="C69" s="273"/>
      <c r="D69" s="293" t="s">
        <v>266</v>
      </c>
      <c r="E69" s="291"/>
      <c r="F69" s="39"/>
      <c r="G69" s="39"/>
      <c r="H69" s="274"/>
    </row>
    <row r="70" spans="1:10" x14ac:dyDescent="0.25">
      <c r="A70" s="268"/>
      <c r="B70" s="269"/>
      <c r="C70" s="270"/>
      <c r="D70" s="292" t="s">
        <v>265</v>
      </c>
      <c r="E70" s="163"/>
      <c r="F70" s="3"/>
      <c r="G70" s="5"/>
      <c r="H70" s="12"/>
    </row>
    <row r="71" spans="1:10" x14ac:dyDescent="0.25">
      <c r="A71" s="268"/>
      <c r="B71" s="269"/>
      <c r="C71" s="270"/>
      <c r="D71" s="227"/>
      <c r="E71" s="259"/>
      <c r="F71" s="42"/>
      <c r="G71" s="5"/>
      <c r="H71" s="12"/>
    </row>
    <row r="72" spans="1:10" x14ac:dyDescent="0.25">
      <c r="A72" s="22"/>
      <c r="B72" s="16"/>
      <c r="C72" s="53"/>
      <c r="D72" s="41"/>
      <c r="E72" s="303"/>
      <c r="F72" s="42"/>
      <c r="G72" s="5"/>
      <c r="H72" s="12"/>
    </row>
    <row r="73" spans="1:10" x14ac:dyDescent="0.25">
      <c r="A73" s="22"/>
      <c r="B73" s="16"/>
      <c r="C73" s="53"/>
      <c r="D73" s="41"/>
      <c r="E73" s="42"/>
      <c r="F73" s="42"/>
      <c r="G73" s="5"/>
      <c r="H73" s="12"/>
    </row>
    <row r="74" spans="1:10" x14ac:dyDescent="0.25">
      <c r="A74" s="22"/>
      <c r="B74" s="16"/>
      <c r="C74" s="53"/>
      <c r="D74" s="41"/>
      <c r="E74" s="156"/>
      <c r="F74" s="42"/>
      <c r="G74" s="5"/>
      <c r="H74" s="12"/>
    </row>
    <row r="75" spans="1:10" x14ac:dyDescent="0.25">
      <c r="D75" s="43"/>
      <c r="E75" s="155"/>
      <c r="F75" s="43"/>
      <c r="H75" s="12"/>
    </row>
    <row r="76" spans="1:10" x14ac:dyDescent="0.25">
      <c r="D76" s="43"/>
      <c r="E76" s="155"/>
      <c r="F76" s="43"/>
      <c r="H76" s="12"/>
    </row>
    <row r="77" spans="1:10" x14ac:dyDescent="0.25">
      <c r="D77" s="43"/>
      <c r="E77" s="154"/>
      <c r="F77" s="43"/>
      <c r="H77" s="12"/>
    </row>
    <row r="78" spans="1:10" x14ac:dyDescent="0.25">
      <c r="D78" s="43"/>
      <c r="E78" s="154"/>
      <c r="F78" s="43"/>
      <c r="H78" s="12"/>
    </row>
    <row r="79" spans="1:10" x14ac:dyDescent="0.25">
      <c r="D79" s="43"/>
      <c r="E79" s="42"/>
      <c r="F79" s="43"/>
    </row>
  </sheetData>
  <sheetProtection algorithmName="SHA-512" hashValue="ZcyOcDTiG/yOgIfWUhLWGSl9W1Z7C5sVfp5g2ys8oQ/tb9u9I/PJCqsw5nE+Nh7x/gf7cadNu44e3hX17jnceQ==" saltValue="zFMIqyRzlHRDCDkPmm6ulA==" spinCount="100000" sheet="1" formatCells="0" formatColumns="0" formatRows="0"/>
  <mergeCells count="16">
    <mergeCell ref="D63:E63"/>
    <mergeCell ref="E2:G2"/>
    <mergeCell ref="B2:C2"/>
    <mergeCell ref="B58:E58"/>
    <mergeCell ref="B59:E59"/>
    <mergeCell ref="B48:G48"/>
    <mergeCell ref="B67:C67"/>
    <mergeCell ref="D67:E67"/>
    <mergeCell ref="B68:C68"/>
    <mergeCell ref="D68:E68"/>
    <mergeCell ref="B64:C64"/>
    <mergeCell ref="D64:E64"/>
    <mergeCell ref="B65:C65"/>
    <mergeCell ref="D65:E65"/>
    <mergeCell ref="B66:C66"/>
    <mergeCell ref="D66:E66"/>
  </mergeCells>
  <conditionalFormatting sqref="G45">
    <cfRule type="cellIs" priority="39" stopIfTrue="1" operator="equal">
      <formula>";;;"</formula>
    </cfRule>
  </conditionalFormatting>
  <conditionalFormatting sqref="G45">
    <cfRule type="cellIs" dxfId="8" priority="38" stopIfTrue="1" operator="equal">
      <formula>0</formula>
    </cfRule>
  </conditionalFormatting>
  <conditionalFormatting sqref="G44">
    <cfRule type="cellIs" priority="37" stopIfTrue="1" operator="equal">
      <formula>";;;"</formula>
    </cfRule>
  </conditionalFormatting>
  <conditionalFormatting sqref="G44">
    <cfRule type="cellIs" dxfId="7" priority="36" stopIfTrue="1" operator="equal">
      <formula>0</formula>
    </cfRule>
  </conditionalFormatting>
  <conditionalFormatting sqref="G44">
    <cfRule type="cellIs" dxfId="6" priority="35" stopIfTrue="1" operator="equal">
      <formula>0</formula>
    </cfRule>
  </conditionalFormatting>
  <conditionalFormatting sqref="G42">
    <cfRule type="cellIs" priority="34" stopIfTrue="1" operator="equal">
      <formula>";;;"</formula>
    </cfRule>
  </conditionalFormatting>
  <conditionalFormatting sqref="G42">
    <cfRule type="cellIs" dxfId="5" priority="33" stopIfTrue="1" operator="equal">
      <formula>0</formula>
    </cfRule>
  </conditionalFormatting>
  <conditionalFormatting sqref="G42">
    <cfRule type="cellIs" dxfId="4" priority="32" stopIfTrue="1" operator="equal">
      <formula>0</formula>
    </cfRule>
  </conditionalFormatting>
  <conditionalFormatting sqref="G43">
    <cfRule type="cellIs" priority="31" stopIfTrue="1" operator="equal">
      <formula>";;;"</formula>
    </cfRule>
  </conditionalFormatting>
  <conditionalFormatting sqref="G43">
    <cfRule type="cellIs" dxfId="3" priority="30" stopIfTrue="1" operator="equal">
      <formula>0</formula>
    </cfRule>
  </conditionalFormatting>
  <conditionalFormatting sqref="G43">
    <cfRule type="cellIs" dxfId="2" priority="29" stopIfTrue="1" operator="equal">
      <formula>0</formula>
    </cfRule>
  </conditionalFormatting>
  <conditionalFormatting sqref="G40">
    <cfRule type="cellIs" priority="4" stopIfTrue="1" operator="equal">
      <formula>";;;"</formula>
    </cfRule>
  </conditionalFormatting>
  <conditionalFormatting sqref="G40">
    <cfRule type="cellIs" dxfId="1" priority="3" stopIfTrue="1" operator="equal">
      <formula>0</formula>
    </cfRule>
  </conditionalFormatting>
  <conditionalFormatting sqref="G40">
    <cfRule type="cellIs" dxfId="0" priority="2" stopIfTrue="1" operator="equal">
      <formula>0</formula>
    </cfRule>
  </conditionalFormatting>
  <dataValidations xWindow="733" yWindow="701" count="6">
    <dataValidation type="list" allowBlank="1" showInputMessage="1" showErrorMessage="1" prompt="Please select Yes or No from the drop down box_x000a__x000a_" sqref="F37" xr:uid="{00000000-0002-0000-0100-000000000000}">
      <formula1>$K$1:$K$2</formula1>
    </dataValidation>
    <dataValidation type="list" allowBlank="1" showInputMessage="1" showErrorMessage="1" prompt="Please select &quot;1&quot; for yes  and &quot;2&quot; for no_x000a__x000a_" sqref="F47:F48 F57:F62" xr:uid="{00000000-0002-0000-0100-000002000000}">
      <formula1>$M$2:$M$3</formula1>
    </dataValidation>
    <dataValidation type="list" allowBlank="1" showInputMessage="1" showErrorMessage="1" error="Please select from the drop down list" prompt="Please select from the drop down list" sqref="F41" xr:uid="{249D85F0-F060-4BF3-94FE-1FED4E3767D6}">
      <formula1>$L$2:$L$5</formula1>
    </dataValidation>
    <dataValidation type="list" allowBlank="1" showInputMessage="1" showErrorMessage="1" prompt="Please select from the drop down list_x000a__x000a__x000a_" sqref="F54:F56 F52" xr:uid="{383B1DB6-C140-4B28-9C65-B6601F94AEA1}">
      <formula1>$K$1:$K$2</formula1>
    </dataValidation>
    <dataValidation type="list" allowBlank="1" showInputMessage="1" showErrorMessage="1" prompt="Click the cell D2 and select your unit name from the drop down list" sqref="D2" xr:uid="{00000000-0002-0000-0100-000001000000}">
      <formula1>$J$6:$J$23</formula1>
    </dataValidation>
    <dataValidation type="list" allowBlank="1" showInputMessage="1" showErrorMessage="1" prompt="Please select from the drop down list_x000a__x000a__x000a_" sqref="F51" xr:uid="{9503D486-DA39-419C-AE64-2B8F3F3FF3F8}">
      <formula1>$N$2:$N$4</formula1>
    </dataValidation>
  </dataValidations>
  <printOptions headings="1" gridLines="1"/>
  <pageMargins left="0.25" right="0.25" top="0.25" bottom="0.75" header="0.3" footer="0.3"/>
  <pageSetup scale="91" fitToHeight="0" orientation="portrait" r:id="rId1"/>
  <headerFooter>
    <oddFooter>&amp;LPage &amp;P&amp;R&amp;Z&amp;F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27"/>
  <sheetViews>
    <sheetView zoomScaleNormal="100" workbookViewId="0">
      <pane xSplit="3" ySplit="3" topLeftCell="D4" activePane="bottomRight" state="frozen"/>
      <selection pane="topRight" activeCell="C1" sqref="C1"/>
      <selection pane="bottomLeft" activeCell="A3" sqref="A3"/>
      <selection pane="bottomRight" activeCell="D5" sqref="D5"/>
    </sheetView>
  </sheetViews>
  <sheetFormatPr defaultRowHeight="15" x14ac:dyDescent="0.25"/>
  <cols>
    <col min="1" max="1" width="6.28515625" style="1" customWidth="1"/>
    <col min="2" max="2" width="11.28515625" style="89" customWidth="1"/>
    <col min="3" max="3" width="38.5703125" style="85" customWidth="1"/>
    <col min="4" max="4" width="13" style="1" customWidth="1"/>
    <col min="5" max="5" width="14.42578125" style="1" customWidth="1"/>
    <col min="6" max="6" width="20.85546875" style="1" customWidth="1"/>
    <col min="7" max="7" width="20.85546875" style="3" customWidth="1"/>
    <col min="8" max="8" width="11.5703125" style="3" customWidth="1"/>
    <col min="9" max="9" width="1.7109375" style="42" customWidth="1"/>
    <col min="10" max="10" width="9.28515625" style="86" customWidth="1"/>
    <col min="11" max="11" width="38.5703125" style="35" customWidth="1"/>
    <col min="12" max="12" width="17.5703125" style="51" customWidth="1"/>
    <col min="13" max="13" width="2.140625" style="1" customWidth="1"/>
    <col min="14" max="14" width="9.140625" style="1"/>
    <col min="15" max="16" width="9.140625" style="197"/>
    <col min="17" max="17" width="10.85546875" style="1" hidden="1" customWidth="1"/>
    <col min="18" max="21" width="9.140625" style="1" hidden="1" customWidth="1"/>
    <col min="22" max="22" width="9.140625" style="1" customWidth="1"/>
    <col min="23" max="16384" width="9.140625" style="1"/>
  </cols>
  <sheetData>
    <row r="1" spans="1:21" ht="18.75" x14ac:dyDescent="0.25">
      <c r="C1" s="124"/>
      <c r="D1" s="123"/>
      <c r="I1" s="69"/>
      <c r="J1" s="80"/>
      <c r="K1" s="44" t="s">
        <v>14</v>
      </c>
      <c r="L1" s="47"/>
      <c r="M1" s="3"/>
      <c r="N1" s="3"/>
      <c r="O1" s="3"/>
      <c r="P1" s="3"/>
      <c r="S1" s="1">
        <v>1</v>
      </c>
    </row>
    <row r="2" spans="1:21" ht="18.75" x14ac:dyDescent="0.25">
      <c r="C2" s="188">
        <f>'Unit Data from Audit Worksheet'!D2</f>
        <v>0</v>
      </c>
      <c r="D2" s="38">
        <f>'Unit Data from Audit Worksheet'!F1</f>
        <v>2020</v>
      </c>
      <c r="E2" s="38">
        <f>D2</f>
        <v>2020</v>
      </c>
      <c r="F2" s="38"/>
      <c r="G2" s="317"/>
      <c r="H2" s="317"/>
      <c r="I2" s="69"/>
      <c r="J2" s="71" t="s">
        <v>10</v>
      </c>
      <c r="K2" s="34" t="s">
        <v>9</v>
      </c>
      <c r="L2" s="48" t="s">
        <v>5</v>
      </c>
      <c r="S2" s="1">
        <v>2</v>
      </c>
    </row>
    <row r="3" spans="1:21" ht="47.25" x14ac:dyDescent="0.25">
      <c r="A3" s="15" t="s">
        <v>1</v>
      </c>
      <c r="B3" s="90"/>
      <c r="C3" s="79" t="s">
        <v>2</v>
      </c>
      <c r="D3" s="45" t="s">
        <v>11</v>
      </c>
      <c r="E3" s="45" t="s">
        <v>12</v>
      </c>
      <c r="F3" s="46" t="s">
        <v>36</v>
      </c>
      <c r="G3" s="318" t="s">
        <v>274</v>
      </c>
      <c r="H3" s="318" t="s">
        <v>4</v>
      </c>
      <c r="I3" s="69"/>
      <c r="J3" s="282"/>
      <c r="K3" s="283"/>
      <c r="L3" s="284"/>
      <c r="P3" s="197" t="s">
        <v>281</v>
      </c>
      <c r="S3" s="1">
        <v>3</v>
      </c>
    </row>
    <row r="4" spans="1:21" ht="18.75" x14ac:dyDescent="0.3">
      <c r="A4" s="29"/>
      <c r="B4" s="91"/>
      <c r="C4" s="87"/>
      <c r="D4" s="30"/>
      <c r="E4" s="30"/>
      <c r="F4" s="30"/>
      <c r="G4" s="319"/>
      <c r="H4" s="319"/>
      <c r="I4" s="69"/>
      <c r="J4" s="353">
        <v>999</v>
      </c>
      <c r="K4" s="37" t="s">
        <v>48</v>
      </c>
      <c r="L4" s="49" t="e">
        <f>+'Unit Data from Audit Worksheet'!D3</f>
        <v>#N/A</v>
      </c>
      <c r="R4" s="177"/>
      <c r="S4" s="177">
        <v>4</v>
      </c>
    </row>
    <row r="5" spans="1:21" ht="45" x14ac:dyDescent="0.25">
      <c r="A5" s="84">
        <f>'Unit Data from Audit Worksheet'!A7</f>
        <v>502</v>
      </c>
      <c r="B5" s="92" t="str">
        <f>'Unit Data from Audit Worksheet'!C7</f>
        <v>Net Position-Business Activities</v>
      </c>
      <c r="C5" s="82" t="str">
        <f>'Unit Data from Audit Worksheet'!D7</f>
        <v xml:space="preserve">All unrestricted Cash and investments. 
Exclude restricted cash and cash held by a third party. </v>
      </c>
      <c r="D5" s="77"/>
      <c r="E5" s="222">
        <f>'Unit Data from Audit Worksheet'!F7</f>
        <v>0</v>
      </c>
      <c r="F5" s="76">
        <f>IF(L5&lt;0,"Error: Number is normally positive.",)</f>
        <v>0</v>
      </c>
      <c r="G5" s="183"/>
      <c r="H5" s="183">
        <f>'Unit Data from Audit Worksheet'!H7</f>
        <v>0</v>
      </c>
      <c r="I5" s="195"/>
      <c r="J5" s="70">
        <v>502</v>
      </c>
      <c r="K5" s="68" t="s">
        <v>44</v>
      </c>
      <c r="L5" s="168">
        <f t="shared" ref="L5:L27" si="0">IF(D5="",E5,D5)</f>
        <v>0</v>
      </c>
      <c r="Q5" s="1" t="b">
        <f t="shared" ref="Q5:Q60" si="1">EXACT(A5,J5)</f>
        <v>1</v>
      </c>
      <c r="R5" s="230">
        <f t="shared" ref="R5:R46" si="2">E5-L5</f>
        <v>0</v>
      </c>
      <c r="S5" s="177">
        <v>5</v>
      </c>
      <c r="U5" s="1" t="b">
        <f t="shared" ref="U5:U11" si="3">EXACT(A5,J5)</f>
        <v>1</v>
      </c>
    </row>
    <row r="6" spans="1:21" ht="47.25" customHeight="1" x14ac:dyDescent="0.25">
      <c r="A6" s="84">
        <f>'Unit Data from Audit Worksheet'!A8</f>
        <v>503</v>
      </c>
      <c r="B6" s="92" t="str">
        <f>'Unit Data from Audit Worksheet'!C8</f>
        <v>Net Position-Business Activities</v>
      </c>
      <c r="C6" s="82" t="str">
        <f>'Unit Data from Audit Worksheet'!D8</f>
        <v>All restricted Cash and investments</v>
      </c>
      <c r="D6" s="307"/>
      <c r="E6" s="222">
        <f>'Unit Data from Audit Worksheet'!F8</f>
        <v>0</v>
      </c>
      <c r="F6" s="76">
        <f>IF(L6&lt;0,"Error: Number is normally positive.",)</f>
        <v>0</v>
      </c>
      <c r="G6" s="183"/>
      <c r="H6" s="183">
        <f>'Unit Data from Audit Worksheet'!H8</f>
        <v>0</v>
      </c>
      <c r="I6" s="195"/>
      <c r="J6" s="70">
        <v>503</v>
      </c>
      <c r="K6" s="68" t="s">
        <v>45</v>
      </c>
      <c r="L6" s="168">
        <f t="shared" si="0"/>
        <v>0</v>
      </c>
      <c r="Q6" s="197" t="b">
        <f t="shared" si="1"/>
        <v>1</v>
      </c>
      <c r="R6" s="230">
        <f t="shared" si="2"/>
        <v>0</v>
      </c>
      <c r="S6" s="177">
        <v>6</v>
      </c>
      <c r="U6" s="197" t="b">
        <f t="shared" si="3"/>
        <v>1</v>
      </c>
    </row>
    <row r="7" spans="1:21" s="177" customFormat="1" ht="54" customHeight="1" x14ac:dyDescent="0.25">
      <c r="A7" s="187">
        <f>'Unit Data from Audit Worksheet'!A9</f>
        <v>591</v>
      </c>
      <c r="B7" s="92" t="str">
        <f>'Unit Data from Audit Worksheet'!C9</f>
        <v>Statement of Activities - Business Activities</v>
      </c>
      <c r="C7" s="186" t="str">
        <f>'Unit Data from Audit Worksheet'!D9</f>
        <v>Total Expenses - Exclude Transfers</v>
      </c>
      <c r="D7" s="307"/>
      <c r="E7" s="222">
        <f>'Unit Data from Audit Worksheet'!F9</f>
        <v>0</v>
      </c>
      <c r="F7" s="184"/>
      <c r="G7" s="183"/>
      <c r="H7" s="183">
        <f>'Unit Data from Audit Worksheet'!H9</f>
        <v>0</v>
      </c>
      <c r="I7" s="195"/>
      <c r="J7" s="70">
        <v>591</v>
      </c>
      <c r="K7" s="182" t="s">
        <v>151</v>
      </c>
      <c r="L7" s="190">
        <f t="shared" si="0"/>
        <v>0</v>
      </c>
      <c r="O7" s="197"/>
      <c r="P7" s="197"/>
      <c r="Q7" s="197" t="b">
        <f t="shared" si="1"/>
        <v>1</v>
      </c>
      <c r="R7" s="230">
        <f t="shared" si="2"/>
        <v>0</v>
      </c>
      <c r="S7" s="197">
        <v>7</v>
      </c>
      <c r="U7" s="197" t="b">
        <f t="shared" si="3"/>
        <v>1</v>
      </c>
    </row>
    <row r="8" spans="1:21" s="177" customFormat="1" ht="77.25" customHeight="1" x14ac:dyDescent="0.25">
      <c r="A8" s="187">
        <f>'Unit Data from Audit Worksheet'!A10</f>
        <v>592</v>
      </c>
      <c r="B8" s="92" t="str">
        <f>'Unit Data from Audit Worksheet'!C10</f>
        <v>Statement of Activities - Business Activities</v>
      </c>
      <c r="C8" s="186" t="str">
        <f>'Unit Data from Audit Worksheet'!D10</f>
        <v>Total Change in net position Business Type 
(Increase in net position is recorded as a positive and a decrease in net position is recorded as a negative)</v>
      </c>
      <c r="D8" s="307"/>
      <c r="E8" s="222">
        <f>'Unit Data from Audit Worksheet'!F10</f>
        <v>0</v>
      </c>
      <c r="F8" s="184"/>
      <c r="G8" s="183"/>
      <c r="H8" s="183">
        <f>'Unit Data from Audit Worksheet'!H10</f>
        <v>0</v>
      </c>
      <c r="I8" s="195"/>
      <c r="J8" s="70">
        <v>592</v>
      </c>
      <c r="K8" s="182" t="s">
        <v>152</v>
      </c>
      <c r="L8" s="190">
        <f t="shared" si="0"/>
        <v>0</v>
      </c>
      <c r="O8" s="197"/>
      <c r="P8" s="197"/>
      <c r="Q8" s="197" t="b">
        <f t="shared" si="1"/>
        <v>1</v>
      </c>
      <c r="R8" s="230">
        <f t="shared" si="2"/>
        <v>0</v>
      </c>
      <c r="U8" s="197" t="b">
        <f t="shared" si="3"/>
        <v>1</v>
      </c>
    </row>
    <row r="9" spans="1:21" ht="37.5" customHeight="1" x14ac:dyDescent="0.25">
      <c r="A9" s="84">
        <f>'Unit Data from Audit Worksheet'!A13</f>
        <v>36</v>
      </c>
      <c r="B9" s="92" t="str">
        <f>'Unit Data from Audit Worksheet'!C13</f>
        <v>Net Position</v>
      </c>
      <c r="C9" s="82" t="str">
        <f>'Unit Data from Audit Worksheet'!D13</f>
        <v>Total Gross Capital Assets - without accumulated depreciation</v>
      </c>
      <c r="D9" s="307"/>
      <c r="E9" s="222">
        <f>'Unit Data from Audit Worksheet'!F13</f>
        <v>0</v>
      </c>
      <c r="F9" s="76"/>
      <c r="G9" s="184"/>
      <c r="H9" s="184">
        <f>'Unit Data from Audit Worksheet'!H13</f>
        <v>0</v>
      </c>
      <c r="I9" s="195"/>
      <c r="J9" s="70">
        <v>36</v>
      </c>
      <c r="K9" s="144" t="s">
        <v>77</v>
      </c>
      <c r="L9" s="168">
        <f t="shared" si="0"/>
        <v>0</v>
      </c>
      <c r="Q9" s="197" t="b">
        <f t="shared" si="1"/>
        <v>1</v>
      </c>
      <c r="R9" s="230">
        <f t="shared" si="2"/>
        <v>0</v>
      </c>
      <c r="U9" s="197" t="b">
        <f t="shared" si="3"/>
        <v>1</v>
      </c>
    </row>
    <row r="10" spans="1:21" ht="53.25" customHeight="1" x14ac:dyDescent="0.25">
      <c r="A10" s="84">
        <f>'Unit Data from Audit Worksheet'!A14</f>
        <v>534</v>
      </c>
      <c r="B10" s="92" t="str">
        <f>'Unit Data from Audit Worksheet'!C14</f>
        <v>Net Position</v>
      </c>
      <c r="C10" s="82" t="str">
        <f>'Unit Data from Audit Worksheet'!D14</f>
        <v>Combined Totals of all Proprietary Funds - Amount of Inventories and Prepaids in current assets</v>
      </c>
      <c r="D10" s="307"/>
      <c r="E10" s="222">
        <f>'Unit Data from Audit Worksheet'!F14</f>
        <v>0</v>
      </c>
      <c r="F10" s="76">
        <f t="shared" ref="F10:F15" si="4">IF(L10&lt;0,"Error: Enter as a positive.",)</f>
        <v>0</v>
      </c>
      <c r="G10" s="184"/>
      <c r="H10" s="184">
        <f>'Unit Data from Audit Worksheet'!H14</f>
        <v>0</v>
      </c>
      <c r="I10" s="195"/>
      <c r="J10" s="70">
        <v>534</v>
      </c>
      <c r="K10" s="141" t="s">
        <v>46</v>
      </c>
      <c r="L10" s="168">
        <f t="shared" si="0"/>
        <v>0</v>
      </c>
      <c r="Q10" s="197" t="b">
        <f t="shared" si="1"/>
        <v>1</v>
      </c>
      <c r="R10" s="230">
        <f t="shared" si="2"/>
        <v>0</v>
      </c>
      <c r="U10" s="197" t="b">
        <f t="shared" si="3"/>
        <v>1</v>
      </c>
    </row>
    <row r="11" spans="1:21" ht="60" x14ac:dyDescent="0.25">
      <c r="A11" s="84">
        <f>'Unit Data from Audit Worksheet'!A15</f>
        <v>13</v>
      </c>
      <c r="B11" s="92" t="str">
        <f>'Unit Data from Audit Worksheet'!C15</f>
        <v>Net Position</v>
      </c>
      <c r="C11" s="82" t="str">
        <f>'Unit Data from Audit Worksheet'!D15</f>
        <v>Combined Totals of all Proprietary Funds - Total Current Assets less any restricted assets (normally restricted cash)</v>
      </c>
      <c r="D11" s="307"/>
      <c r="E11" s="222">
        <f>'Unit Data from Audit Worksheet'!F15</f>
        <v>0</v>
      </c>
      <c r="F11" s="76">
        <f t="shared" si="4"/>
        <v>0</v>
      </c>
      <c r="G11" s="184"/>
      <c r="H11" s="184">
        <f>'Unit Data from Audit Worksheet'!H15</f>
        <v>0</v>
      </c>
      <c r="I11" s="195"/>
      <c r="J11" s="70">
        <v>13</v>
      </c>
      <c r="K11" s="142" t="s">
        <v>89</v>
      </c>
      <c r="L11" s="168">
        <f t="shared" si="0"/>
        <v>0</v>
      </c>
      <c r="Q11" s="197" t="b">
        <f t="shared" si="1"/>
        <v>1</v>
      </c>
      <c r="R11" s="230">
        <f t="shared" si="2"/>
        <v>0</v>
      </c>
      <c r="U11" s="197" t="b">
        <f t="shared" si="3"/>
        <v>1</v>
      </c>
    </row>
    <row r="12" spans="1:21" s="3" customFormat="1" ht="189.75" customHeight="1" x14ac:dyDescent="0.25">
      <c r="A12" s="196">
        <f>'Unit Data from Audit Worksheet'!A16</f>
        <v>14</v>
      </c>
      <c r="B12" s="92" t="str">
        <f>'Unit Data from Audit Worksheet'!C16</f>
        <v>Net Position</v>
      </c>
      <c r="C12" s="186" t="str">
        <f>'Unit Data from Audit Worksheet'!D16</f>
        <v>Combined Totals of all Proprietary Funds - Total Current Liabilities  
Include:  Current liabilities and current portion of long-term debt 
Exclude:   Bond anticipation notes
                   Compensated Absences
                   Pension liabilities
                   Liabilities payable from restricted assets
                   Other post employment liabilities (OPEB)
                   Deferred inflows</v>
      </c>
      <c r="D12" s="307"/>
      <c r="E12" s="222">
        <f>'Unit Data from Audit Worksheet'!F16</f>
        <v>0</v>
      </c>
      <c r="F12" s="184">
        <f>IF(L12&lt;0,"Error: Enter as a positive.",)</f>
        <v>0</v>
      </c>
      <c r="G12" s="184"/>
      <c r="H12" s="184">
        <f>'Unit Data from Audit Worksheet'!H16</f>
        <v>0</v>
      </c>
      <c r="I12" s="195"/>
      <c r="J12" s="239">
        <v>14</v>
      </c>
      <c r="K12" s="182" t="s">
        <v>182</v>
      </c>
      <c r="L12" s="190">
        <f t="shared" si="0"/>
        <v>0</v>
      </c>
      <c r="Q12" s="305" t="b">
        <f t="shared" si="1"/>
        <v>1</v>
      </c>
      <c r="R12" s="315">
        <f t="shared" si="2"/>
        <v>0</v>
      </c>
    </row>
    <row r="13" spans="1:21" ht="52.5" customHeight="1" x14ac:dyDescent="0.25">
      <c r="A13" s="84">
        <f>'Unit Data from Audit Worksheet'!A17</f>
        <v>34</v>
      </c>
      <c r="B13" s="92" t="str">
        <f>'Unit Data from Audit Worksheet'!C17</f>
        <v>Net Position</v>
      </c>
      <c r="C13" s="82" t="str">
        <f>'Unit Data from Audit Worksheet'!D17</f>
        <v>Unrestricted Cash &amp; Investments - all but exclude "Held by Trustee" or "3rd party restricted"</v>
      </c>
      <c r="D13" s="307"/>
      <c r="E13" s="222">
        <f>'Unit Data from Audit Worksheet'!F17</f>
        <v>0</v>
      </c>
      <c r="F13" s="76">
        <f t="shared" si="4"/>
        <v>0</v>
      </c>
      <c r="G13" s="184"/>
      <c r="H13" s="184">
        <f>'Unit Data from Audit Worksheet'!H17</f>
        <v>0</v>
      </c>
      <c r="I13" s="195"/>
      <c r="J13" s="239">
        <v>34</v>
      </c>
      <c r="K13" s="240" t="s">
        <v>75</v>
      </c>
      <c r="L13" s="168">
        <f t="shared" si="0"/>
        <v>0</v>
      </c>
      <c r="Q13" s="197" t="b">
        <f t="shared" si="1"/>
        <v>1</v>
      </c>
      <c r="R13" s="230">
        <f t="shared" si="2"/>
        <v>0</v>
      </c>
      <c r="U13" s="197" t="b">
        <f t="shared" ref="U13:U26" si="5">EXACT(A13,J13)</f>
        <v>1</v>
      </c>
    </row>
    <row r="14" spans="1:21" ht="28.5" customHeight="1" x14ac:dyDescent="0.25">
      <c r="A14" s="84">
        <f>'Unit Data from Audit Worksheet'!A18</f>
        <v>35</v>
      </c>
      <c r="B14" s="92" t="str">
        <f>'Unit Data from Audit Worksheet'!C18</f>
        <v>Net Position</v>
      </c>
      <c r="C14" s="82" t="str">
        <f>'Unit Data from Audit Worksheet'!D18</f>
        <v>Net Patient Accounts Receivable</v>
      </c>
      <c r="D14" s="307"/>
      <c r="E14" s="222">
        <f>'Unit Data from Audit Worksheet'!F18</f>
        <v>0</v>
      </c>
      <c r="F14" s="76">
        <f t="shared" si="4"/>
        <v>0</v>
      </c>
      <c r="G14" s="184"/>
      <c r="H14" s="184">
        <f>'Unit Data from Audit Worksheet'!H18</f>
        <v>0</v>
      </c>
      <c r="I14" s="195"/>
      <c r="J14" s="70">
        <v>35</v>
      </c>
      <c r="K14" s="145" t="s">
        <v>76</v>
      </c>
      <c r="L14" s="168">
        <f t="shared" si="0"/>
        <v>0</v>
      </c>
      <c r="Q14" s="197" t="b">
        <f t="shared" si="1"/>
        <v>1</v>
      </c>
      <c r="R14" s="230">
        <f t="shared" si="2"/>
        <v>0</v>
      </c>
      <c r="U14" s="197" t="b">
        <f t="shared" si="5"/>
        <v>1</v>
      </c>
    </row>
    <row r="15" spans="1:21" ht="41.25" customHeight="1" x14ac:dyDescent="0.25">
      <c r="A15" s="84">
        <f>'Unit Data from Audit Worksheet'!A19</f>
        <v>37</v>
      </c>
      <c r="B15" s="92" t="str">
        <f>'Unit Data from Audit Worksheet'!C19</f>
        <v>Net Position</v>
      </c>
      <c r="C15" s="82" t="str">
        <f>'Unit Data from Audit Worksheet'!D19</f>
        <v>Total Long-term debt (non current portion only) - enter as a positive</v>
      </c>
      <c r="D15" s="307"/>
      <c r="E15" s="222">
        <f>'Unit Data from Audit Worksheet'!F19</f>
        <v>0</v>
      </c>
      <c r="F15" s="76">
        <f t="shared" si="4"/>
        <v>0</v>
      </c>
      <c r="G15" s="184"/>
      <c r="H15" s="184">
        <f>'Unit Data from Audit Worksheet'!H19</f>
        <v>0</v>
      </c>
      <c r="I15" s="195"/>
      <c r="J15" s="70">
        <v>37</v>
      </c>
      <c r="K15" s="145" t="s">
        <v>78</v>
      </c>
      <c r="L15" s="168">
        <f t="shared" si="0"/>
        <v>0</v>
      </c>
      <c r="Q15" s="197" t="b">
        <f t="shared" si="1"/>
        <v>1</v>
      </c>
      <c r="R15" s="230">
        <f t="shared" si="2"/>
        <v>0</v>
      </c>
      <c r="U15" s="197" t="b">
        <f t="shared" si="5"/>
        <v>1</v>
      </c>
    </row>
    <row r="16" spans="1:21" ht="62.25" customHeight="1" x14ac:dyDescent="0.25">
      <c r="A16" s="84">
        <f>'Unit Data from Audit Worksheet'!A20</f>
        <v>38</v>
      </c>
      <c r="B16" s="92" t="str">
        <f>'Unit Data from Audit Worksheet'!C20</f>
        <v>Net Position</v>
      </c>
      <c r="C16" s="82" t="str">
        <f>'Unit Data from Audit Worksheet'!D20</f>
        <v>Unrestricted fund equity or net position</v>
      </c>
      <c r="D16" s="307"/>
      <c r="E16" s="222">
        <f>'Unit Data from Audit Worksheet'!F20</f>
        <v>0</v>
      </c>
      <c r="F16" s="76"/>
      <c r="G16" s="184"/>
      <c r="H16" s="184">
        <f>'Unit Data from Audit Worksheet'!H20</f>
        <v>0</v>
      </c>
      <c r="I16" s="195"/>
      <c r="J16" s="70">
        <v>38</v>
      </c>
      <c r="K16" s="145" t="s">
        <v>79</v>
      </c>
      <c r="L16" s="168">
        <f t="shared" si="0"/>
        <v>0</v>
      </c>
      <c r="Q16" s="197" t="b">
        <f t="shared" si="1"/>
        <v>1</v>
      </c>
      <c r="R16" s="230">
        <f t="shared" si="2"/>
        <v>0</v>
      </c>
      <c r="U16" s="197" t="b">
        <f t="shared" si="5"/>
        <v>1</v>
      </c>
    </row>
    <row r="17" spans="1:21" ht="45" x14ac:dyDescent="0.25">
      <c r="A17" s="84">
        <f>'Unit Data from Audit Worksheet'!A23</f>
        <v>32</v>
      </c>
      <c r="B17" s="92" t="str">
        <f>'Unit Data from Audit Worksheet'!C23</f>
        <v>Revenue, Expenses, Changes in Net Position</v>
      </c>
      <c r="C17" s="82" t="str">
        <f>'Unit Data from Audit Worksheet'!D23</f>
        <v>Combined Totals of all proprietary Funds - Depreciation &amp; Amortization Expense</v>
      </c>
      <c r="D17" s="307"/>
      <c r="E17" s="222">
        <f>'Unit Data from Audit Worksheet'!F23</f>
        <v>0</v>
      </c>
      <c r="F17" s="76"/>
      <c r="G17" s="184"/>
      <c r="H17" s="184">
        <f>'Unit Data from Audit Worksheet'!H23</f>
        <v>0</v>
      </c>
      <c r="I17" s="195"/>
      <c r="J17" s="70">
        <v>32</v>
      </c>
      <c r="K17" s="142" t="s">
        <v>73</v>
      </c>
      <c r="L17" s="168">
        <f t="shared" si="0"/>
        <v>0</v>
      </c>
      <c r="Q17" s="197" t="b">
        <f t="shared" si="1"/>
        <v>1</v>
      </c>
      <c r="R17" s="230">
        <f t="shared" si="2"/>
        <v>0</v>
      </c>
      <c r="U17" s="197" t="b">
        <f t="shared" si="5"/>
        <v>1</v>
      </c>
    </row>
    <row r="18" spans="1:21" ht="68.25" customHeight="1" x14ac:dyDescent="0.25">
      <c r="A18" s="84">
        <f>'Unit Data from Audit Worksheet'!A24</f>
        <v>40</v>
      </c>
      <c r="B18" s="92" t="str">
        <f>'Unit Data from Audit Worksheet'!C24</f>
        <v>Revenue, Expenses, Changes in Net Position</v>
      </c>
      <c r="C18" s="82" t="str">
        <f>'Unit Data from Audit Worksheet'!D24</f>
        <v>Net Patient Revenues</v>
      </c>
      <c r="D18" s="307"/>
      <c r="E18" s="222">
        <f>'Unit Data from Audit Worksheet'!F24</f>
        <v>0</v>
      </c>
      <c r="F18" s="76"/>
      <c r="G18" s="184"/>
      <c r="H18" s="184">
        <f>'Unit Data from Audit Worksheet'!H24</f>
        <v>0</v>
      </c>
      <c r="I18" s="195"/>
      <c r="J18" s="70">
        <v>40</v>
      </c>
      <c r="K18" s="146" t="s">
        <v>81</v>
      </c>
      <c r="L18" s="168">
        <f t="shared" si="0"/>
        <v>0</v>
      </c>
      <c r="Q18" s="197" t="b">
        <f t="shared" si="1"/>
        <v>1</v>
      </c>
      <c r="R18" s="230">
        <f t="shared" si="2"/>
        <v>0</v>
      </c>
      <c r="U18" s="197" t="b">
        <f t="shared" si="5"/>
        <v>1</v>
      </c>
    </row>
    <row r="19" spans="1:21" s="3" customFormat="1" ht="51" customHeight="1" x14ac:dyDescent="0.25">
      <c r="A19" s="84">
        <f>'Unit Data from Audit Worksheet'!A25</f>
        <v>107</v>
      </c>
      <c r="B19" s="92" t="str">
        <f>'Unit Data from Audit Worksheet'!C25</f>
        <v>Revenue, Expenses, Changes in Net Position</v>
      </c>
      <c r="C19" s="82" t="str">
        <f>'Unit Data from Audit Worksheet'!D25</f>
        <v>Total Operating Revenues</v>
      </c>
      <c r="D19" s="307"/>
      <c r="E19" s="222">
        <f>'Unit Data from Audit Worksheet'!F25</f>
        <v>0</v>
      </c>
      <c r="F19" s="75"/>
      <c r="G19" s="75"/>
      <c r="H19" s="184">
        <f>'Unit Data from Audit Worksheet'!H25</f>
        <v>0</v>
      </c>
      <c r="I19" s="195"/>
      <c r="J19" s="70">
        <v>107</v>
      </c>
      <c r="K19" s="145" t="s">
        <v>90</v>
      </c>
      <c r="L19" s="168">
        <f t="shared" si="0"/>
        <v>0</v>
      </c>
      <c r="Q19" s="197" t="b">
        <f t="shared" si="1"/>
        <v>1</v>
      </c>
      <c r="R19" s="230">
        <f t="shared" si="2"/>
        <v>0</v>
      </c>
      <c r="U19" s="197" t="b">
        <f t="shared" si="5"/>
        <v>1</v>
      </c>
    </row>
    <row r="20" spans="1:21" s="3" customFormat="1" ht="45" x14ac:dyDescent="0.25">
      <c r="A20" s="84">
        <f>'Unit Data from Audit Worksheet'!A26</f>
        <v>108</v>
      </c>
      <c r="B20" s="92" t="str">
        <f>'Unit Data from Audit Worksheet'!C26</f>
        <v>Revenue, Expenses, Changes in Net Position</v>
      </c>
      <c r="C20" s="82" t="str">
        <f>'Unit Data from Audit Worksheet'!D26</f>
        <v>Total Operating Expenses. May include Interest Expense - Enter as a positive</v>
      </c>
      <c r="D20" s="307"/>
      <c r="E20" s="222">
        <f>'Unit Data from Audit Worksheet'!F26</f>
        <v>0</v>
      </c>
      <c r="F20" s="75"/>
      <c r="G20" s="75"/>
      <c r="H20" s="184">
        <f>'Unit Data from Audit Worksheet'!H26</f>
        <v>0</v>
      </c>
      <c r="I20" s="195"/>
      <c r="J20" s="70">
        <v>108</v>
      </c>
      <c r="K20" s="146" t="s">
        <v>91</v>
      </c>
      <c r="L20" s="168">
        <f t="shared" si="0"/>
        <v>0</v>
      </c>
      <c r="Q20" s="197" t="b">
        <f t="shared" si="1"/>
        <v>1</v>
      </c>
      <c r="R20" s="230">
        <f t="shared" si="2"/>
        <v>0</v>
      </c>
      <c r="U20" s="197" t="b">
        <f t="shared" si="5"/>
        <v>1</v>
      </c>
    </row>
    <row r="21" spans="1:21" s="3" customFormat="1" ht="54.75" customHeight="1" x14ac:dyDescent="0.25">
      <c r="A21" s="84">
        <f>'Unit Data from Audit Worksheet'!A27</f>
        <v>41</v>
      </c>
      <c r="B21" s="92" t="str">
        <f>'Unit Data from Audit Worksheet'!C27</f>
        <v>Revenue, Expenses, Changes in Net Position</v>
      </c>
      <c r="C21" s="82" t="str">
        <f>'Unit Data from Audit Worksheet'!D27</f>
        <v xml:space="preserve">Interest Expense - Enter as a positive </v>
      </c>
      <c r="D21" s="307"/>
      <c r="E21" s="222">
        <f>'Unit Data from Audit Worksheet'!F27</f>
        <v>0</v>
      </c>
      <c r="F21" s="75"/>
      <c r="G21" s="75"/>
      <c r="H21" s="184">
        <f>'Unit Data from Audit Worksheet'!H27</f>
        <v>0</v>
      </c>
      <c r="I21" s="195"/>
      <c r="J21" s="70">
        <v>41</v>
      </c>
      <c r="K21" s="145" t="s">
        <v>82</v>
      </c>
      <c r="L21" s="168">
        <f t="shared" si="0"/>
        <v>0</v>
      </c>
      <c r="Q21" s="197" t="b">
        <f t="shared" si="1"/>
        <v>1</v>
      </c>
      <c r="R21" s="230">
        <f t="shared" si="2"/>
        <v>0</v>
      </c>
      <c r="U21" s="197" t="b">
        <f t="shared" si="5"/>
        <v>1</v>
      </c>
    </row>
    <row r="22" spans="1:21" s="3" customFormat="1" ht="54.75" customHeight="1" x14ac:dyDescent="0.25">
      <c r="A22" s="84">
        <f>'Unit Data from Audit Worksheet'!A28</f>
        <v>194</v>
      </c>
      <c r="B22" s="92" t="str">
        <f>'Unit Data from Audit Worksheet'!C28</f>
        <v>Revenue, Expenses, Changes in Net Position</v>
      </c>
      <c r="C22" s="82" t="str">
        <f>'Unit Data from Audit Worksheet'!D28</f>
        <v xml:space="preserve">Capital Contributions </v>
      </c>
      <c r="D22" s="307"/>
      <c r="E22" s="222">
        <f>'Unit Data from Audit Worksheet'!F28</f>
        <v>0</v>
      </c>
      <c r="F22" s="75"/>
      <c r="G22" s="75"/>
      <c r="H22" s="184">
        <f>'Unit Data from Audit Worksheet'!H28</f>
        <v>0</v>
      </c>
      <c r="I22" s="195"/>
      <c r="J22" s="70">
        <v>194</v>
      </c>
      <c r="K22" s="145" t="s">
        <v>92</v>
      </c>
      <c r="L22" s="168">
        <f t="shared" si="0"/>
        <v>0</v>
      </c>
      <c r="Q22" s="197" t="b">
        <f t="shared" si="1"/>
        <v>1</v>
      </c>
      <c r="R22" s="230">
        <f t="shared" si="2"/>
        <v>0</v>
      </c>
      <c r="U22" s="197" t="b">
        <f t="shared" si="5"/>
        <v>1</v>
      </c>
    </row>
    <row r="23" spans="1:21" ht="54" customHeight="1" x14ac:dyDescent="0.25">
      <c r="A23" s="84">
        <f>'Unit Data from Audit Worksheet'!A29</f>
        <v>294</v>
      </c>
      <c r="B23" s="92" t="str">
        <f>'Unit Data from Audit Worksheet'!C29</f>
        <v>Revenue, Expenses, Changes in Net Position</v>
      </c>
      <c r="C23" s="82" t="str">
        <f>'Unit Data from Audit Worksheet'!D29</f>
        <v>Change in Net Position</v>
      </c>
      <c r="D23" s="307"/>
      <c r="E23" s="222">
        <f>'Unit Data from Audit Worksheet'!F29</f>
        <v>0</v>
      </c>
      <c r="F23" s="75"/>
      <c r="G23" s="75"/>
      <c r="H23" s="184">
        <f>'Unit Data from Audit Worksheet'!H29</f>
        <v>0</v>
      </c>
      <c r="I23" s="195"/>
      <c r="J23" s="70">
        <v>294</v>
      </c>
      <c r="K23" s="145" t="s">
        <v>93</v>
      </c>
      <c r="L23" s="168">
        <f t="shared" si="0"/>
        <v>0</v>
      </c>
      <c r="Q23" s="197" t="b">
        <f t="shared" si="1"/>
        <v>1</v>
      </c>
      <c r="R23" s="230">
        <f t="shared" si="2"/>
        <v>0</v>
      </c>
      <c r="U23" s="197" t="b">
        <f t="shared" si="5"/>
        <v>1</v>
      </c>
    </row>
    <row r="24" spans="1:21" ht="30" x14ac:dyDescent="0.25">
      <c r="A24" s="84">
        <f>'Unit Data from Audit Worksheet'!A32</f>
        <v>33</v>
      </c>
      <c r="B24" s="92" t="str">
        <f>'Unit Data from Audit Worksheet'!C32</f>
        <v>Cash Flows</v>
      </c>
      <c r="C24" s="82" t="str">
        <f>'Unit Data from Audit Worksheet'!D32</f>
        <v>Combined Totals of all proprietary Funds - Cash Flow from Operating Activities</v>
      </c>
      <c r="D24" s="307"/>
      <c r="E24" s="222">
        <f>'Unit Data from Audit Worksheet'!F32</f>
        <v>0</v>
      </c>
      <c r="F24" s="75"/>
      <c r="G24" s="75"/>
      <c r="H24" s="184">
        <f>'Unit Data from Audit Worksheet'!H32</f>
        <v>0</v>
      </c>
      <c r="I24" s="195"/>
      <c r="J24" s="70">
        <v>33</v>
      </c>
      <c r="K24" s="142" t="s">
        <v>74</v>
      </c>
      <c r="L24" s="168">
        <f t="shared" si="0"/>
        <v>0</v>
      </c>
      <c r="Q24" s="197" t="b">
        <f t="shared" si="1"/>
        <v>1</v>
      </c>
      <c r="R24" s="230">
        <f t="shared" si="2"/>
        <v>0</v>
      </c>
      <c r="U24" s="197" t="b">
        <f t="shared" si="5"/>
        <v>1</v>
      </c>
    </row>
    <row r="25" spans="1:21" ht="29.25" customHeight="1" x14ac:dyDescent="0.25">
      <c r="A25" s="84">
        <f>'Unit Data from Audit Worksheet'!A33</f>
        <v>104</v>
      </c>
      <c r="B25" s="92" t="str">
        <f>'Unit Data from Audit Worksheet'!C33</f>
        <v>Cash Flows</v>
      </c>
      <c r="C25" s="82" t="str">
        <f>'Unit Data from Audit Worksheet'!D33</f>
        <v>Capital Outlays</v>
      </c>
      <c r="D25" s="307"/>
      <c r="E25" s="222">
        <f>'Unit Data from Audit Worksheet'!F33</f>
        <v>0</v>
      </c>
      <c r="F25" s="75"/>
      <c r="G25" s="75"/>
      <c r="H25" s="184">
        <f>'Unit Data from Audit Worksheet'!H33</f>
        <v>0</v>
      </c>
      <c r="I25" s="195"/>
      <c r="J25" s="70">
        <v>104</v>
      </c>
      <c r="K25" s="145" t="s">
        <v>94</v>
      </c>
      <c r="L25" s="168">
        <f t="shared" si="0"/>
        <v>0</v>
      </c>
      <c r="Q25" s="197" t="b">
        <f t="shared" si="1"/>
        <v>1</v>
      </c>
      <c r="R25" s="230">
        <f t="shared" si="2"/>
        <v>0</v>
      </c>
      <c r="U25" s="197" t="b">
        <f t="shared" si="5"/>
        <v>1</v>
      </c>
    </row>
    <row r="26" spans="1:21" ht="50.25" customHeight="1" x14ac:dyDescent="0.25">
      <c r="A26" s="84">
        <f>'Unit Data from Audit Worksheet'!A34</f>
        <v>39</v>
      </c>
      <c r="B26" s="92" t="str">
        <f>'Unit Data from Audit Worksheet'!C34</f>
        <v>Cash Flows</v>
      </c>
      <c r="C26" s="82" t="str">
        <f>'Unit Data from Audit Worksheet'!D34</f>
        <v>Principal Paid - Long-term Debt</v>
      </c>
      <c r="D26" s="307"/>
      <c r="E26" s="222">
        <f>'Unit Data from Audit Worksheet'!F34</f>
        <v>0</v>
      </c>
      <c r="F26" s="74"/>
      <c r="G26" s="74"/>
      <c r="H26" s="184">
        <f>'Unit Data from Audit Worksheet'!H34</f>
        <v>0</v>
      </c>
      <c r="I26" s="195"/>
      <c r="J26" s="70">
        <v>39</v>
      </c>
      <c r="K26" s="146" t="s">
        <v>80</v>
      </c>
      <c r="L26" s="168">
        <f t="shared" si="0"/>
        <v>0</v>
      </c>
      <c r="Q26" s="197" t="b">
        <f t="shared" si="1"/>
        <v>1</v>
      </c>
      <c r="R26" s="230">
        <f t="shared" si="2"/>
        <v>0</v>
      </c>
      <c r="U26" s="197" t="b">
        <f t="shared" si="5"/>
        <v>1</v>
      </c>
    </row>
    <row r="27" spans="1:21" s="148" customFormat="1" ht="102.75" customHeight="1" x14ac:dyDescent="0.25">
      <c r="A27" s="202">
        <f>'Unit Data from Audit Worksheet'!A36</f>
        <v>622</v>
      </c>
      <c r="B27" s="203" t="str">
        <f>'Unit Data from Audit Worksheet'!C36</f>
        <v>FS., Pension note or RSI</v>
      </c>
      <c r="C27" s="217" t="str">
        <f>'Unit Data from Audit Worksheet'!D36</f>
        <v xml:space="preserve">Unit's Share of Net Pension Liability ($s)
- unit of government is a participating employer in the State's TSERS (Teachers' and State Employees' Retirement System) or the LGERS (Local Governmental Employees' Retirement System).  </v>
      </c>
      <c r="D27" s="307"/>
      <c r="E27" s="223">
        <f>'Unit Data from Audit Worksheet'!F36</f>
        <v>0</v>
      </c>
      <c r="F27" s="218"/>
      <c r="G27" s="323"/>
      <c r="H27" s="183"/>
      <c r="I27" s="195"/>
      <c r="J27" s="219">
        <v>622</v>
      </c>
      <c r="K27" s="220" t="s">
        <v>175</v>
      </c>
      <c r="L27" s="168">
        <f t="shared" si="0"/>
        <v>0</v>
      </c>
      <c r="O27" s="197"/>
      <c r="P27" s="197"/>
      <c r="Q27" s="197" t="b">
        <f t="shared" si="1"/>
        <v>1</v>
      </c>
      <c r="R27" s="230">
        <f t="shared" si="2"/>
        <v>0</v>
      </c>
      <c r="U27" s="197" t="b">
        <f>EXACT(A28,J28)</f>
        <v>1</v>
      </c>
    </row>
    <row r="28" spans="1:21" customFormat="1" ht="177.75" customHeight="1" x14ac:dyDescent="0.25">
      <c r="A28" s="187">
        <f>'Unit Data from Audit Worksheet'!A37</f>
        <v>577</v>
      </c>
      <c r="B28" s="92" t="str">
        <f>'Unit Data from Audit Worksheet'!C37</f>
        <v>Pension Notes</v>
      </c>
      <c r="C28" s="191" t="str">
        <f>'Unit Data from Audit Worksheet'!D37</f>
        <v xml:space="preserve">Does your unit sponsor a defined benefit retirement plan other than the four State or Local Government Retirement Plans administered by the State of North Carolina: LGERS, TSERS, Firefighters' and Rescue Squad Workers' and the Registers of Deeds' Supplemental Pension?  Answer Yes if you do have a defined benefit retirement plan other than those mentioned above and provide the name of the plan , a brief description of the benefit and the population group that received the benefit in column G.
</v>
      </c>
      <c r="D28" s="147"/>
      <c r="E28" s="222">
        <f>'Unit Data from Audit Worksheet'!F37</f>
        <v>0</v>
      </c>
      <c r="F28" s="184" t="str">
        <f>'Unit Data from Audit Worksheet'!G37</f>
        <v/>
      </c>
      <c r="G28" s="183"/>
      <c r="H28" s="183"/>
      <c r="I28" s="195"/>
      <c r="J28" s="70">
        <v>577</v>
      </c>
      <c r="K28" s="146" t="s">
        <v>154</v>
      </c>
      <c r="L28" s="190" t="str">
        <f>IF(E28="Yes",1,IF(E28="No",,""))</f>
        <v/>
      </c>
      <c r="O28" s="163"/>
      <c r="P28" s="163"/>
      <c r="Q28" s="197" t="b">
        <f t="shared" si="1"/>
        <v>1</v>
      </c>
      <c r="R28" s="230" t="e">
        <f t="shared" si="2"/>
        <v>#VALUE!</v>
      </c>
      <c r="U28" s="197" t="b">
        <f>EXACT(A34,J34)</f>
        <v>1</v>
      </c>
    </row>
    <row r="29" spans="1:21" customFormat="1" ht="75.75" customHeight="1" x14ac:dyDescent="0.25">
      <c r="A29" s="202">
        <f>'Unit Data from Audit Worksheet'!A40</f>
        <v>621</v>
      </c>
      <c r="B29" s="203" t="str">
        <f>'Unit Data from Audit Worksheet'!C40</f>
        <v>FS., OPEB note or RSI</v>
      </c>
      <c r="C29" s="204" t="str">
        <f>'Unit Data from Audit Worksheet'!D40</f>
        <v>Unit's share of RHBF Net OPEB Liability ($s)
- unit of government is a participating employer in the State's RHBF (Retiree Health Benefit Fund)</v>
      </c>
      <c r="D29" s="185"/>
      <c r="E29" s="223">
        <f>'Unit Data from Audit Worksheet'!F40</f>
        <v>0</v>
      </c>
      <c r="F29" s="205"/>
      <c r="G29" s="235"/>
      <c r="H29" s="235"/>
      <c r="I29" s="228"/>
      <c r="J29" s="225">
        <v>621</v>
      </c>
      <c r="K29" s="226" t="s">
        <v>180</v>
      </c>
      <c r="L29" s="168">
        <f t="shared" ref="L29:L34" si="6">IF(D29="",E29,D29)</f>
        <v>0</v>
      </c>
      <c r="O29" s="163"/>
      <c r="P29" s="163"/>
      <c r="Q29" s="197" t="b">
        <f t="shared" si="1"/>
        <v>1</v>
      </c>
      <c r="R29" s="230">
        <f t="shared" si="2"/>
        <v>0</v>
      </c>
    </row>
    <row r="30" spans="1:21" customFormat="1" ht="159.75" customHeight="1" x14ac:dyDescent="0.25">
      <c r="A30" s="196">
        <f>'Unit Data from Audit Worksheet'!A41</f>
        <v>547</v>
      </c>
      <c r="B30" s="92" t="str">
        <f>'Unit Data from Audit Worksheet'!C41</f>
        <v>OPEB Note</v>
      </c>
      <c r="C30" s="191" t="str">
        <f>'Unit Data from Audit Worksheet'!D41</f>
        <v>Select 1,2,3 or 4:
1-Unit has an OPEB benefit that allows qualified retirees to received health care if the retiree pays the same premium rate as an active employee
2-The unit has no OPEB benefits
3- The unit pays some portion of the qualified retiree's health care premium
4-The unit's qualified retiree's receive health care under the state health care plan</v>
      </c>
      <c r="D30" s="307"/>
      <c r="E30" s="222">
        <f>'Unit Data from Audit Worksheet'!F41</f>
        <v>0</v>
      </c>
      <c r="F30" s="214" t="str">
        <f>'Unit Data from Audit Worksheet'!G41</f>
        <v>Please answer this question</v>
      </c>
      <c r="G30" s="214"/>
      <c r="H30" s="235"/>
      <c r="I30" s="228"/>
      <c r="J30" s="70">
        <v>547</v>
      </c>
      <c r="K30" s="227" t="s">
        <v>176</v>
      </c>
      <c r="L30" s="168">
        <f t="shared" si="6"/>
        <v>0</v>
      </c>
      <c r="O30" s="163"/>
      <c r="P30" s="163"/>
      <c r="Q30" s="197" t="b">
        <f t="shared" si="1"/>
        <v>1</v>
      </c>
      <c r="R30" s="230">
        <f t="shared" si="2"/>
        <v>0</v>
      </c>
    </row>
    <row r="31" spans="1:21" customFormat="1" ht="105" customHeight="1" x14ac:dyDescent="0.25">
      <c r="A31" s="202">
        <f>'Unit Data from Audit Worksheet'!A42</f>
        <v>659</v>
      </c>
      <c r="B31" s="203" t="str">
        <f>'Unit Data from Audit Worksheet'!C42</f>
        <v>OPEB
 Note or RSI</v>
      </c>
      <c r="C31" s="204" t="str">
        <f>'Unit Data from Audit Worksheet'!D42</f>
        <v>Total OPEB benefits - total OPEB liability
If you do not provide benefit, please enter 0</v>
      </c>
      <c r="D31" s="185"/>
      <c r="E31" s="223">
        <f>'Unit Data from Audit Worksheet'!F42</f>
        <v>0</v>
      </c>
      <c r="F31" s="233" t="str">
        <f>IF(M31&lt;0,"Error: Enter as positive.","")</f>
        <v/>
      </c>
      <c r="G31" s="324" t="s">
        <v>275</v>
      </c>
      <c r="H31" s="320"/>
      <c r="I31" s="228"/>
      <c r="J31" s="219">
        <v>659</v>
      </c>
      <c r="K31" s="237" t="s">
        <v>177</v>
      </c>
      <c r="L31" s="221">
        <f t="shared" si="6"/>
        <v>0</v>
      </c>
      <c r="O31" s="163"/>
      <c r="P31" s="163"/>
      <c r="Q31" s="197" t="b">
        <f t="shared" si="1"/>
        <v>1</v>
      </c>
      <c r="R31" s="230">
        <f t="shared" si="2"/>
        <v>0</v>
      </c>
    </row>
    <row r="32" spans="1:21" customFormat="1" ht="111" customHeight="1" x14ac:dyDescent="0.25">
      <c r="A32" s="202">
        <f>'Unit Data from Audit Worksheet'!A43</f>
        <v>660</v>
      </c>
      <c r="B32" s="203" t="str">
        <f>'Unit Data from Audit Worksheet'!C43</f>
        <v>OPEB
 Note or RSI</v>
      </c>
      <c r="C32" s="204" t="str">
        <f>'Unit Data from Audit Worksheet'!D43</f>
        <v>Total OPEB benefits- OPEB plan fiduciary net position
If no fiduciary net position, enter 0</v>
      </c>
      <c r="D32" s="307"/>
      <c r="E32" s="223">
        <f>'Unit Data from Audit Worksheet'!F43</f>
        <v>0</v>
      </c>
      <c r="F32" s="233" t="str">
        <f>IF(M32&lt;0,"Note: Number is normally positive.","")</f>
        <v/>
      </c>
      <c r="G32" s="324" t="s">
        <v>275</v>
      </c>
      <c r="H32" s="320"/>
      <c r="I32" s="228"/>
      <c r="J32" s="219">
        <v>660</v>
      </c>
      <c r="K32" s="237" t="s">
        <v>178</v>
      </c>
      <c r="L32" s="221">
        <f t="shared" si="6"/>
        <v>0</v>
      </c>
      <c r="O32" s="163"/>
      <c r="P32" s="163"/>
      <c r="Q32" s="197" t="b">
        <f t="shared" si="1"/>
        <v>1</v>
      </c>
      <c r="R32" s="230">
        <f t="shared" si="2"/>
        <v>0</v>
      </c>
    </row>
    <row r="33" spans="1:21" customFormat="1" ht="118.5" customHeight="1" x14ac:dyDescent="0.25">
      <c r="A33" s="202">
        <f>'Unit Data from Audit Worksheet'!A44</f>
        <v>661</v>
      </c>
      <c r="B33" s="203" t="str">
        <f>'Unit Data from Audit Worksheet'!C44</f>
        <v>OPEB
RSI</v>
      </c>
      <c r="C33" s="204" t="str">
        <f>'Unit Data from Audit Worksheet'!D44</f>
        <v>Total OPEB benefits - What is the plan’s fiduciary net position as a percentage of the total OPEB liability?  Please enter as percentage value; for example, 83.5% should be entered as 83.5.  If assets have not been set aside in a trust, please enter 0.0</v>
      </c>
      <c r="D33" s="307"/>
      <c r="E33" s="234">
        <f>'Unit Data from Audit Worksheet'!F44</f>
        <v>0</v>
      </c>
      <c r="F33" s="233" t="str">
        <f>IF(H32=L32,"","Column L does not equal Column G")</f>
        <v/>
      </c>
      <c r="G33" s="324" t="s">
        <v>275</v>
      </c>
      <c r="H33" s="321">
        <f>ROUND(IFERROR((L32/L31)*100,0),1)</f>
        <v>0</v>
      </c>
      <c r="I33" s="228"/>
      <c r="J33" s="219">
        <v>661</v>
      </c>
      <c r="K33" s="237" t="s">
        <v>179</v>
      </c>
      <c r="L33" s="236">
        <f t="shared" si="6"/>
        <v>0</v>
      </c>
      <c r="O33" s="163"/>
      <c r="P33" s="163"/>
      <c r="Q33" s="197" t="b">
        <f t="shared" si="1"/>
        <v>1</v>
      </c>
      <c r="R33" s="230">
        <f t="shared" si="2"/>
        <v>0</v>
      </c>
    </row>
    <row r="34" spans="1:21" customFormat="1" ht="177" customHeight="1" x14ac:dyDescent="0.25">
      <c r="A34" s="196">
        <f>'Unit Data from Audit Worksheet'!A47</f>
        <v>620</v>
      </c>
      <c r="B34" s="92"/>
      <c r="C34" s="191" t="str">
        <f>'Unit Data from Audit Worksheet'!D47</f>
        <v>Do you expect to issue debt requiring LGC approval within 12 months from the date that the audit is submitted - select "1" for yes and "2" for no</v>
      </c>
      <c r="D34" s="307"/>
      <c r="E34" s="222">
        <f>'Unit Data from Audit Worksheet'!F47</f>
        <v>0</v>
      </c>
      <c r="G34" s="235"/>
      <c r="H34" s="235"/>
      <c r="I34" s="195"/>
      <c r="J34" s="224">
        <v>620</v>
      </c>
      <c r="K34" s="231" t="s">
        <v>162</v>
      </c>
      <c r="L34" s="232">
        <f t="shared" si="6"/>
        <v>0</v>
      </c>
      <c r="O34" s="163"/>
      <c r="P34" s="163"/>
      <c r="Q34" s="197" t="b">
        <f t="shared" si="1"/>
        <v>1</v>
      </c>
      <c r="R34" s="315">
        <f t="shared" si="2"/>
        <v>0</v>
      </c>
    </row>
    <row r="35" spans="1:21" s="83" customFormat="1" x14ac:dyDescent="0.25">
      <c r="A35" s="285"/>
      <c r="B35" s="286"/>
      <c r="C35" s="287"/>
      <c r="D35" s="147"/>
      <c r="E35" s="172"/>
      <c r="F35" s="172"/>
      <c r="G35" s="183"/>
      <c r="H35" s="183"/>
      <c r="I35" s="195"/>
      <c r="J35" s="347">
        <v>992</v>
      </c>
      <c r="K35" s="348" t="s">
        <v>96</v>
      </c>
      <c r="L35" s="349" t="e">
        <f>HLOOKUP('Unit Data from Audit Worksheet'!$D$2,'2019 Data'!$E$1:$Y$250,50,FALSE)</f>
        <v>#N/A</v>
      </c>
      <c r="O35" s="197"/>
      <c r="P35" s="197"/>
      <c r="Q35" s="305" t="b">
        <f t="shared" si="1"/>
        <v>0</v>
      </c>
      <c r="R35" s="315" t="e">
        <f t="shared" si="2"/>
        <v>#N/A</v>
      </c>
      <c r="U35" s="197" t="b">
        <f>EXACT(A36,J36)</f>
        <v>0</v>
      </c>
    </row>
    <row r="36" spans="1:21" s="83" customFormat="1" x14ac:dyDescent="0.25">
      <c r="A36" s="285"/>
      <c r="B36" s="286"/>
      <c r="C36" s="287"/>
      <c r="D36" s="147"/>
      <c r="E36" s="172"/>
      <c r="F36" s="172"/>
      <c r="G36" s="183"/>
      <c r="H36" s="183"/>
      <c r="I36" s="195"/>
      <c r="J36" s="347">
        <v>993</v>
      </c>
      <c r="K36" s="348" t="s">
        <v>84</v>
      </c>
      <c r="L36" s="349" t="e">
        <f>HLOOKUP('Unit Data from Audit Worksheet'!$D$2,'2019 Data'!$E$1:$Y$250,51,FALSE)</f>
        <v>#N/A</v>
      </c>
      <c r="O36" s="197"/>
      <c r="P36" s="197"/>
      <c r="Q36" s="305" t="b">
        <f t="shared" si="1"/>
        <v>0</v>
      </c>
      <c r="R36" s="315" t="e">
        <f t="shared" si="2"/>
        <v>#N/A</v>
      </c>
      <c r="U36" s="197" t="b">
        <f>EXACT(A37,J37)</f>
        <v>0</v>
      </c>
    </row>
    <row r="37" spans="1:21" x14ac:dyDescent="0.25">
      <c r="A37" s="285"/>
      <c r="B37" s="286"/>
      <c r="C37" s="287"/>
      <c r="D37" s="147"/>
      <c r="E37" s="172"/>
      <c r="F37" s="172"/>
      <c r="G37" s="183"/>
      <c r="H37" s="183"/>
      <c r="I37" s="195"/>
      <c r="J37" s="347">
        <v>994</v>
      </c>
      <c r="K37" s="350" t="s">
        <v>85</v>
      </c>
      <c r="L37" s="349" t="e">
        <f>HLOOKUP('Unit Data from Audit Worksheet'!$D$2,'2019 Data'!$E$1:$Y$250,52,FALSE)</f>
        <v>#N/A</v>
      </c>
      <c r="Q37" s="305" t="b">
        <f t="shared" si="1"/>
        <v>0</v>
      </c>
      <c r="R37" s="315" t="e">
        <f t="shared" si="2"/>
        <v>#N/A</v>
      </c>
      <c r="U37" s="197" t="b">
        <f>EXACT(A38,J38)</f>
        <v>0</v>
      </c>
    </row>
    <row r="38" spans="1:21" x14ac:dyDescent="0.25">
      <c r="A38" s="285"/>
      <c r="B38" s="286"/>
      <c r="C38" s="287"/>
      <c r="D38" s="73"/>
      <c r="E38" s="81"/>
      <c r="F38" s="81"/>
      <c r="G38" s="322"/>
      <c r="H38" s="322"/>
      <c r="I38" s="195"/>
      <c r="J38" s="351">
        <v>998</v>
      </c>
      <c r="K38" s="352" t="s">
        <v>47</v>
      </c>
      <c r="L38" s="349" t="e">
        <f>HLOOKUP('Unit Data from Audit Worksheet'!$D$2,'2019 Data'!$E$1:$Y$250,53,FALSE)</f>
        <v>#N/A</v>
      </c>
      <c r="Q38" s="305" t="b">
        <f t="shared" si="1"/>
        <v>0</v>
      </c>
      <c r="R38" s="315" t="e">
        <f t="shared" si="2"/>
        <v>#N/A</v>
      </c>
      <c r="U38" s="197" t="b">
        <f>EXACT(A69,J60)</f>
        <v>0</v>
      </c>
    </row>
    <row r="39" spans="1:21" s="305" customFormat="1" ht="45" x14ac:dyDescent="0.25">
      <c r="A39" s="285"/>
      <c r="B39" s="286"/>
      <c r="C39" s="287"/>
      <c r="D39" s="73"/>
      <c r="E39" s="81"/>
      <c r="F39" s="81"/>
      <c r="G39" s="288"/>
      <c r="H39" s="288"/>
      <c r="I39" s="195"/>
      <c r="J39" s="325">
        <v>554</v>
      </c>
      <c r="K39" s="227" t="s">
        <v>134</v>
      </c>
      <c r="L39" s="326"/>
      <c r="R39" s="315"/>
    </row>
    <row r="40" spans="1:21" s="305" customFormat="1" ht="45" x14ac:dyDescent="0.25">
      <c r="A40" s="285"/>
      <c r="B40" s="286"/>
      <c r="C40" s="287"/>
      <c r="D40" s="73"/>
      <c r="E40" s="81"/>
      <c r="F40" s="81"/>
      <c r="G40" s="288"/>
      <c r="H40" s="288"/>
      <c r="I40" s="195"/>
      <c r="J40" s="325">
        <v>555</v>
      </c>
      <c r="K40" s="227" t="s">
        <v>135</v>
      </c>
      <c r="L40" s="326"/>
      <c r="R40" s="315"/>
    </row>
    <row r="41" spans="1:21" s="305" customFormat="1" ht="45" x14ac:dyDescent="0.25">
      <c r="A41" s="285"/>
      <c r="B41" s="286"/>
      <c r="C41" s="287"/>
      <c r="D41" s="73"/>
      <c r="E41" s="81"/>
      <c r="F41" s="81"/>
      <c r="G41" s="288"/>
      <c r="H41" s="288"/>
      <c r="I41" s="195"/>
      <c r="J41" s="325">
        <v>556</v>
      </c>
      <c r="K41" s="227" t="s">
        <v>136</v>
      </c>
      <c r="L41" s="326"/>
      <c r="R41" s="315"/>
    </row>
    <row r="42" spans="1:21" s="305" customFormat="1" ht="45" x14ac:dyDescent="0.25">
      <c r="A42" s="285"/>
      <c r="B42" s="286"/>
      <c r="C42" s="287"/>
      <c r="D42" s="73"/>
      <c r="E42" s="81"/>
      <c r="F42" s="81"/>
      <c r="G42" s="288"/>
      <c r="H42" s="288"/>
      <c r="I42" s="195"/>
      <c r="J42" s="325">
        <v>557</v>
      </c>
      <c r="K42" s="227" t="s">
        <v>137</v>
      </c>
      <c r="L42" s="326"/>
      <c r="R42" s="315"/>
    </row>
    <row r="43" spans="1:21" s="305" customFormat="1" ht="45" x14ac:dyDescent="0.25">
      <c r="A43" s="285"/>
      <c r="B43" s="286"/>
      <c r="C43" s="287"/>
      <c r="D43" s="73"/>
      <c r="E43" s="81"/>
      <c r="F43" s="81"/>
      <c r="G43" s="288"/>
      <c r="H43" s="288"/>
      <c r="I43" s="195"/>
      <c r="J43" s="325">
        <v>606</v>
      </c>
      <c r="K43" s="227" t="s">
        <v>276</v>
      </c>
      <c r="L43" s="340"/>
      <c r="R43" s="315"/>
    </row>
    <row r="44" spans="1:21" s="305" customFormat="1" ht="36.75" customHeight="1" x14ac:dyDescent="0.25">
      <c r="A44" s="285"/>
      <c r="B44" s="286"/>
      <c r="C44" s="287"/>
      <c r="D44" s="73"/>
      <c r="E44" s="81"/>
      <c r="F44" s="81"/>
      <c r="G44" s="288"/>
      <c r="H44" s="288"/>
      <c r="I44" s="195"/>
      <c r="J44" s="344">
        <v>662</v>
      </c>
      <c r="K44" s="331" t="s">
        <v>277</v>
      </c>
      <c r="L44" s="346"/>
      <c r="R44" s="315"/>
    </row>
    <row r="45" spans="1:21" s="305" customFormat="1" ht="36.75" customHeight="1" x14ac:dyDescent="0.25">
      <c r="A45" s="285"/>
      <c r="B45" s="286"/>
      <c r="C45" s="287"/>
      <c r="D45" s="73"/>
      <c r="E45" s="81"/>
      <c r="F45" s="81"/>
      <c r="G45" s="288"/>
      <c r="H45" s="288"/>
      <c r="I45" s="195"/>
      <c r="J45" s="344">
        <v>663</v>
      </c>
      <c r="K45" s="345" t="s">
        <v>278</v>
      </c>
      <c r="L45" s="346"/>
      <c r="R45" s="315"/>
    </row>
    <row r="46" spans="1:21" s="197" customFormat="1" x14ac:dyDescent="0.25">
      <c r="A46" s="285"/>
      <c r="B46" s="286"/>
      <c r="C46" s="287"/>
      <c r="D46" s="73"/>
      <c r="E46" s="81"/>
      <c r="F46" s="81"/>
      <c r="G46" s="288"/>
      <c r="H46" s="288"/>
      <c r="I46" s="195"/>
      <c r="J46" s="341"/>
      <c r="K46" s="342"/>
      <c r="L46" s="343"/>
      <c r="Q46" s="305" t="b">
        <f t="shared" si="1"/>
        <v>1</v>
      </c>
      <c r="R46" s="315">
        <f t="shared" si="2"/>
        <v>0</v>
      </c>
    </row>
    <row r="47" spans="1:21" s="197" customFormat="1" ht="60" x14ac:dyDescent="0.25">
      <c r="A47" s="381">
        <f>'Unit Data from Audit Worksheet'!A49</f>
        <v>947</v>
      </c>
      <c r="B47" s="382"/>
      <c r="C47" s="383" t="str">
        <f>'Unit Data from Audit Worksheet'!D49</f>
        <v>First name of finance officer or interim finance officer (please enter “vacant” for first name if the position is currently vacant)</v>
      </c>
      <c r="D47" s="384"/>
      <c r="E47" s="385">
        <f>+'Unit Data from Audit Worksheet'!F49</f>
        <v>0</v>
      </c>
      <c r="F47" s="222" t="str">
        <f>'Unit Data from Audit Worksheet'!G49</f>
        <v>Please do not leave blank</v>
      </c>
      <c r="G47" s="316"/>
      <c r="H47" s="288"/>
      <c r="I47" s="195"/>
      <c r="J47" s="378">
        <v>947</v>
      </c>
      <c r="K47" s="379" t="s">
        <v>257</v>
      </c>
      <c r="L47" s="380">
        <f t="shared" ref="L47:L59" si="7">IF(D47="",E47,D47)</f>
        <v>0</v>
      </c>
      <c r="P47" s="338">
        <f>IF(L47=0,1,0)</f>
        <v>1</v>
      </c>
      <c r="Q47" s="305" t="b">
        <f t="shared" si="1"/>
        <v>1</v>
      </c>
      <c r="R47" s="315"/>
    </row>
    <row r="48" spans="1:21" s="197" customFormat="1" ht="60" x14ac:dyDescent="0.25">
      <c r="A48" s="381">
        <f>'Unit Data from Audit Worksheet'!A50</f>
        <v>948</v>
      </c>
      <c r="B48" s="382"/>
      <c r="C48" s="383" t="str">
        <f>'Unit Data from Audit Worksheet'!D50</f>
        <v>Last name of finance officer or interim finance officer (please enter “vacant” for last name if the position is currently vacant)</v>
      </c>
      <c r="D48" s="384"/>
      <c r="E48" s="385">
        <f>+'Unit Data from Audit Worksheet'!F50</f>
        <v>0</v>
      </c>
      <c r="F48" s="222" t="str">
        <f>'Unit Data from Audit Worksheet'!G50</f>
        <v>Please do not leave blank</v>
      </c>
      <c r="G48" s="288"/>
      <c r="H48" s="288"/>
      <c r="I48" s="195"/>
      <c r="J48" s="378">
        <v>948</v>
      </c>
      <c r="K48" s="379" t="s">
        <v>258</v>
      </c>
      <c r="L48" s="380">
        <f t="shared" si="7"/>
        <v>0</v>
      </c>
      <c r="P48" s="338">
        <f t="shared" ref="P48:P54" si="8">IF(L48=0,1,0)</f>
        <v>1</v>
      </c>
      <c r="Q48" s="305" t="b">
        <f t="shared" si="1"/>
        <v>1</v>
      </c>
      <c r="R48" s="315"/>
    </row>
    <row r="49" spans="1:18" s="197" customFormat="1" ht="45" x14ac:dyDescent="0.25">
      <c r="A49" s="381">
        <f>'Unit Data from Audit Worksheet'!A51</f>
        <v>949</v>
      </c>
      <c r="B49" s="382"/>
      <c r="C49" s="383" t="str">
        <f>'Unit Data from Audit Worksheet'!D51</f>
        <v>Is the finance officer serving in a permanent role or an interim role? (select permanent/interim/vacant)</v>
      </c>
      <c r="D49" s="384"/>
      <c r="E49" s="385">
        <f>+'Unit Data from Audit Worksheet'!F51</f>
        <v>0</v>
      </c>
      <c r="F49" s="222" t="str">
        <f>'Unit Data from Audit Worksheet'!G51</f>
        <v>Please do not leave blank</v>
      </c>
      <c r="G49" s="288"/>
      <c r="H49" s="288"/>
      <c r="I49" s="195"/>
      <c r="J49" s="378">
        <v>949</v>
      </c>
      <c r="K49" s="379" t="s">
        <v>259</v>
      </c>
      <c r="L49" s="380">
        <f t="shared" si="7"/>
        <v>0</v>
      </c>
      <c r="P49" s="338">
        <f t="shared" si="8"/>
        <v>1</v>
      </c>
      <c r="Q49" s="305" t="b">
        <f t="shared" si="1"/>
        <v>1</v>
      </c>
      <c r="R49" s="315"/>
    </row>
    <row r="50" spans="1:18" s="197" customFormat="1" ht="60" x14ac:dyDescent="0.25">
      <c r="A50" s="381">
        <f>'Unit Data from Audit Worksheet'!A52</f>
        <v>950</v>
      </c>
      <c r="B50" s="382"/>
      <c r="C50" s="383" t="str">
        <f>'Unit Data from Audit Worksheet'!D52</f>
        <v>Has the finance officer been formally appointed by the local government, public authority, or designated official?  (Y/N)</v>
      </c>
      <c r="D50" s="384"/>
      <c r="E50" s="385">
        <f>+'Unit Data from Audit Worksheet'!F52</f>
        <v>0</v>
      </c>
      <c r="F50" s="222" t="str">
        <f>'Unit Data from Audit Worksheet'!G52</f>
        <v>Please do not leave blank</v>
      </c>
      <c r="G50" s="288"/>
      <c r="H50" s="288"/>
      <c r="I50" s="195"/>
      <c r="J50" s="378">
        <v>950</v>
      </c>
      <c r="K50" s="379" t="s">
        <v>260</v>
      </c>
      <c r="L50" s="380">
        <f t="shared" si="7"/>
        <v>0</v>
      </c>
      <c r="P50" s="338">
        <f t="shared" si="8"/>
        <v>1</v>
      </c>
      <c r="Q50" s="305" t="b">
        <f t="shared" si="1"/>
        <v>1</v>
      </c>
      <c r="R50" s="315"/>
    </row>
    <row r="51" spans="1:18" s="197" customFormat="1" ht="90" x14ac:dyDescent="0.25">
      <c r="A51" s="381">
        <f>'Unit Data from Audit Worksheet'!A53</f>
        <v>952</v>
      </c>
      <c r="B51" s="382"/>
      <c r="C51" s="383" t="str">
        <f>'Unit Data from Audit Worksheet'!D53</f>
        <v>Date on which the local government, public authority, or designated official appointed the finance officer? (If the date of appointment by the board is difficult to find you may enter January 1 and the year)               Date Format   MM/DD/YYYY</v>
      </c>
      <c r="D51" s="384"/>
      <c r="E51" s="386">
        <f>+'Unit Data from Audit Worksheet'!F53</f>
        <v>0</v>
      </c>
      <c r="F51" s="222" t="str">
        <f>'Unit Data from Audit Worksheet'!G53</f>
        <v>Please do not leave blank</v>
      </c>
      <c r="G51" s="288"/>
      <c r="H51" s="288"/>
      <c r="I51" s="195"/>
      <c r="J51" s="378">
        <v>952</v>
      </c>
      <c r="K51" s="379" t="s">
        <v>261</v>
      </c>
      <c r="L51" s="395">
        <f t="shared" si="7"/>
        <v>0</v>
      </c>
      <c r="P51" s="338">
        <f t="shared" si="8"/>
        <v>1</v>
      </c>
      <c r="Q51" s="305" t="b">
        <f t="shared" si="1"/>
        <v>1</v>
      </c>
      <c r="R51" s="230"/>
    </row>
    <row r="52" spans="1:18" s="197" customFormat="1" ht="75" x14ac:dyDescent="0.25">
      <c r="A52" s="381">
        <f>'Unit Data from Audit Worksheet'!A54</f>
        <v>954</v>
      </c>
      <c r="B52" s="382"/>
      <c r="C52" s="383" t="str">
        <f>'Unit Data from Audit Worksheet'!D54</f>
        <v>Has the finance officer or interim finance officer read, understand, and is in compliance with the requirements of N.C.G.S. 159, as applicable based on unit type and circumstances? (Y/N)</v>
      </c>
      <c r="D52" s="384"/>
      <c r="E52" s="385">
        <f>+'Unit Data from Audit Worksheet'!F54</f>
        <v>0</v>
      </c>
      <c r="F52" s="222" t="str">
        <f>'Unit Data from Audit Worksheet'!G54</f>
        <v>Please do not leave blank</v>
      </c>
      <c r="G52" s="288"/>
      <c r="H52" s="288"/>
      <c r="I52" s="195"/>
      <c r="J52" s="378">
        <v>954</v>
      </c>
      <c r="K52" s="379" t="s">
        <v>262</v>
      </c>
      <c r="L52" s="380">
        <f t="shared" si="7"/>
        <v>0</v>
      </c>
      <c r="P52" s="338">
        <f t="shared" si="8"/>
        <v>1</v>
      </c>
      <c r="Q52" s="305" t="b">
        <f t="shared" si="1"/>
        <v>1</v>
      </c>
      <c r="R52" s="230"/>
    </row>
    <row r="53" spans="1:18" s="197" customFormat="1" ht="90" x14ac:dyDescent="0.25">
      <c r="A53" s="381">
        <f>'Unit Data from Audit Worksheet'!A55</f>
        <v>956</v>
      </c>
      <c r="B53" s="382"/>
      <c r="C53" s="383" t="str">
        <f>'Unit Data from Audit Worksheet'!D55</f>
        <v>Does the finance officer or interim finance officer maintain and update (or ensures the maintenance and update of)  financial records monthly, including reconciliation of bank accounts to the general ledger? (Y/N)</v>
      </c>
      <c r="D53" s="384"/>
      <c r="E53" s="385">
        <f>+'Unit Data from Audit Worksheet'!F55</f>
        <v>0</v>
      </c>
      <c r="F53" s="222" t="str">
        <f>'Unit Data from Audit Worksheet'!G55</f>
        <v>Please do not leave blank</v>
      </c>
      <c r="G53" s="288"/>
      <c r="H53" s="288"/>
      <c r="I53" s="195"/>
      <c r="J53" s="378">
        <v>956</v>
      </c>
      <c r="K53" s="379" t="s">
        <v>263</v>
      </c>
      <c r="L53" s="380">
        <f t="shared" si="7"/>
        <v>0</v>
      </c>
      <c r="P53" s="338">
        <f t="shared" si="8"/>
        <v>1</v>
      </c>
      <c r="Q53" s="305" t="b">
        <f t="shared" si="1"/>
        <v>1</v>
      </c>
      <c r="R53" s="230"/>
    </row>
    <row r="54" spans="1:18" s="197" customFormat="1" ht="195" x14ac:dyDescent="0.25">
      <c r="A54" s="381">
        <f>'Unit Data from Audit Worksheet'!A56</f>
        <v>958</v>
      </c>
      <c r="B54" s="382"/>
      <c r="C54" s="383" t="str">
        <f>'Unit Data from Audit Worksheet'!D56</f>
        <v>Has the finance officer or interim finance officer submitted (or ensured or confirmed submission of) all required and applicable reports including but not limited to  the FY2019 annual audit report (N.C.G.S. 159-34), the semi-annual report on cash and investments (LGC-203) due July 25, 2019 and January 25, 2020 (N.C.G.S. 159-33), and the annual financial information report (AFIR) due by counites and municipalities October 31, 2019 (N.C.G.S. 159-33.1), and any other reports due  during the fiscal year corresponding to the audit report being submitted? (Y/N)</v>
      </c>
      <c r="D54" s="384"/>
      <c r="E54" s="385">
        <f>+'Unit Data from Audit Worksheet'!F56</f>
        <v>0</v>
      </c>
      <c r="F54" s="222" t="str">
        <f>'Unit Data from Audit Worksheet'!G56</f>
        <v>Please do not leave blank</v>
      </c>
      <c r="G54" s="288"/>
      <c r="H54" s="288"/>
      <c r="I54" s="195"/>
      <c r="J54" s="378">
        <v>958</v>
      </c>
      <c r="K54" s="379" t="s">
        <v>264</v>
      </c>
      <c r="L54" s="380">
        <f t="shared" si="7"/>
        <v>0</v>
      </c>
      <c r="P54" s="338">
        <f t="shared" si="8"/>
        <v>1</v>
      </c>
      <c r="Q54" s="305" t="b">
        <f t="shared" si="1"/>
        <v>1</v>
      </c>
      <c r="R54" s="230"/>
    </row>
    <row r="55" spans="1:18" s="305" customFormat="1" ht="30.75" customHeight="1" x14ac:dyDescent="0.25">
      <c r="A55" s="375">
        <f>'Unit Data from Audit Worksheet'!A64</f>
        <v>960</v>
      </c>
      <c r="B55" s="392"/>
      <c r="C55" s="337" t="str">
        <f>'Unit Data from Audit Worksheet'!B64</f>
        <v>Name of Finance Officer</v>
      </c>
      <c r="D55" s="371"/>
      <c r="E55" s="390">
        <f>'Unit Data from Audit Worksheet'!D64</f>
        <v>0</v>
      </c>
      <c r="F55" s="389" t="str">
        <f>'Unit Data from Audit Worksheet'!G64</f>
        <v>Cell D64 must be completed.</v>
      </c>
      <c r="G55" s="288"/>
      <c r="H55" s="288"/>
      <c r="I55" s="195"/>
      <c r="J55" s="376">
        <v>960</v>
      </c>
      <c r="K55" s="377" t="s">
        <v>252</v>
      </c>
      <c r="L55" s="393">
        <f t="shared" si="7"/>
        <v>0</v>
      </c>
      <c r="P55" s="338">
        <f>IF(L55=0,1,0)</f>
        <v>1</v>
      </c>
      <c r="R55" s="315"/>
    </row>
    <row r="56" spans="1:18" s="305" customFormat="1" ht="30.75" customHeight="1" x14ac:dyDescent="0.25">
      <c r="A56" s="375">
        <f>'Unit Data from Audit Worksheet'!A65</f>
        <v>962</v>
      </c>
      <c r="B56" s="392"/>
      <c r="C56" s="337" t="str">
        <f>'Unit Data from Audit Worksheet'!B65</f>
        <v>Title of Official</v>
      </c>
      <c r="D56" s="371"/>
      <c r="E56" s="390">
        <f>'Unit Data from Audit Worksheet'!D65</f>
        <v>0</v>
      </c>
      <c r="F56" s="389" t="str">
        <f>'Unit Data from Audit Worksheet'!G65</f>
        <v>Cell D65 must be completed.</v>
      </c>
      <c r="G56" s="288"/>
      <c r="H56" s="288"/>
      <c r="I56" s="195"/>
      <c r="J56" s="376">
        <v>962</v>
      </c>
      <c r="K56" s="377" t="s">
        <v>253</v>
      </c>
      <c r="L56" s="393">
        <f t="shared" si="7"/>
        <v>0</v>
      </c>
      <c r="P56" s="338">
        <f t="shared" ref="P56:P59" si="9">IF(L56=0,1,0)</f>
        <v>1</v>
      </c>
      <c r="R56" s="315"/>
    </row>
    <row r="57" spans="1:18" s="305" customFormat="1" ht="30.75" customHeight="1" x14ac:dyDescent="0.25">
      <c r="A57" s="375">
        <f>'Unit Data from Audit Worksheet'!A66</f>
        <v>964</v>
      </c>
      <c r="B57" s="392"/>
      <c r="C57" s="337" t="str">
        <f>'Unit Data from Audit Worksheet'!B66</f>
        <v>Date                        (Enter as "MM/DD/YYYY")</v>
      </c>
      <c r="D57" s="371"/>
      <c r="E57" s="391">
        <f>'Unit Data from Audit Worksheet'!D66</f>
        <v>0</v>
      </c>
      <c r="F57" s="389" t="str">
        <f>'Unit Data from Audit Worksheet'!G66</f>
        <v>Cell D66 must be completed.</v>
      </c>
      <c r="G57" s="288"/>
      <c r="H57" s="288"/>
      <c r="I57" s="195"/>
      <c r="J57" s="376">
        <v>964</v>
      </c>
      <c r="K57" s="377" t="s">
        <v>296</v>
      </c>
      <c r="L57" s="394">
        <f t="shared" si="7"/>
        <v>0</v>
      </c>
      <c r="P57" s="338">
        <f t="shared" si="9"/>
        <v>1</v>
      </c>
      <c r="R57" s="315"/>
    </row>
    <row r="58" spans="1:18" s="305" customFormat="1" ht="30.75" customHeight="1" x14ac:dyDescent="0.25">
      <c r="A58" s="375">
        <f>'Unit Data from Audit Worksheet'!A67</f>
        <v>966</v>
      </c>
      <c r="B58" s="392"/>
      <c r="C58" s="337" t="str">
        <f>'Unit Data from Audit Worksheet'!B67</f>
        <v>Telephone number</v>
      </c>
      <c r="D58" s="371"/>
      <c r="E58" s="390">
        <f>'Unit Data from Audit Worksheet'!D67</f>
        <v>0</v>
      </c>
      <c r="F58" s="389" t="str">
        <f>'Unit Data from Audit Worksheet'!G67</f>
        <v>Cell D67 must be completed.</v>
      </c>
      <c r="G58" s="288"/>
      <c r="H58" s="288"/>
      <c r="I58" s="195"/>
      <c r="J58" s="376">
        <v>966</v>
      </c>
      <c r="K58" s="377" t="s">
        <v>255</v>
      </c>
      <c r="L58" s="393">
        <f t="shared" si="7"/>
        <v>0</v>
      </c>
      <c r="P58" s="338">
        <f t="shared" si="9"/>
        <v>1</v>
      </c>
      <c r="R58" s="315"/>
    </row>
    <row r="59" spans="1:18" s="305" customFormat="1" ht="30.75" customHeight="1" x14ac:dyDescent="0.25">
      <c r="A59" s="375">
        <f>'Unit Data from Audit Worksheet'!A68</f>
        <v>968</v>
      </c>
      <c r="B59" s="392"/>
      <c r="C59" s="337" t="str">
        <f>'Unit Data from Audit Worksheet'!B68</f>
        <v>E-mail address</v>
      </c>
      <c r="D59" s="371"/>
      <c r="E59" s="390">
        <f>'Unit Data from Audit Worksheet'!D68</f>
        <v>0</v>
      </c>
      <c r="F59" s="389" t="str">
        <f>'Unit Data from Audit Worksheet'!G68</f>
        <v>Cell D68 must be completed.</v>
      </c>
      <c r="G59" s="288"/>
      <c r="H59" s="288"/>
      <c r="I59" s="195"/>
      <c r="J59" s="376">
        <v>968</v>
      </c>
      <c r="K59" s="377" t="s">
        <v>256</v>
      </c>
      <c r="L59" s="393">
        <f t="shared" si="7"/>
        <v>0</v>
      </c>
      <c r="P59" s="338">
        <f t="shared" si="9"/>
        <v>1</v>
      </c>
      <c r="R59" s="315"/>
    </row>
    <row r="60" spans="1:18" s="197" customFormat="1" x14ac:dyDescent="0.25">
      <c r="A60" s="289"/>
      <c r="B60" s="290"/>
      <c r="C60" s="373"/>
      <c r="D60" s="78"/>
      <c r="E60" s="72"/>
      <c r="F60" s="72"/>
      <c r="G60" s="374"/>
      <c r="H60" s="374"/>
      <c r="I60" s="195"/>
      <c r="J60" s="378">
        <v>999</v>
      </c>
      <c r="K60" s="379" t="s">
        <v>48</v>
      </c>
      <c r="L60" s="387" t="e">
        <f>+'Unit Data from Audit Worksheet'!D3</f>
        <v>#N/A</v>
      </c>
      <c r="Q60" s="305" t="b">
        <f t="shared" si="1"/>
        <v>0</v>
      </c>
      <c r="R60" s="230" t="e">
        <f>EXACT(L4,L60)</f>
        <v>#N/A</v>
      </c>
    </row>
    <row r="61" spans="1:18" s="197" customFormat="1" x14ac:dyDescent="0.25">
      <c r="A61"/>
      <c r="B61"/>
      <c r="C61"/>
      <c r="D61"/>
      <c r="E61"/>
      <c r="F61"/>
      <c r="G61"/>
      <c r="H61"/>
      <c r="I61"/>
      <c r="J61"/>
      <c r="K61" s="182"/>
      <c r="L61" s="173"/>
      <c r="R61" s="230"/>
    </row>
    <row r="62" spans="1:18" s="305" customFormat="1" x14ac:dyDescent="0.25">
      <c r="A62"/>
      <c r="B62"/>
      <c r="C62"/>
      <c r="D62"/>
      <c r="E62"/>
      <c r="F62"/>
      <c r="G62"/>
      <c r="H62"/>
      <c r="I62"/>
      <c r="J62"/>
      <c r="K62" s="372"/>
      <c r="L62" s="173"/>
      <c r="R62" s="315"/>
    </row>
    <row r="63" spans="1:18" s="197" customFormat="1" ht="62.25" customHeight="1" x14ac:dyDescent="0.25">
      <c r="A63"/>
      <c r="B63"/>
      <c r="C63"/>
      <c r="D63"/>
      <c r="E63"/>
      <c r="F63"/>
      <c r="G63"/>
      <c r="H63"/>
      <c r="I63"/>
      <c r="J63" s="143">
        <f>SUM(P5:P59)</f>
        <v>13</v>
      </c>
      <c r="K63" s="339" t="s">
        <v>282</v>
      </c>
      <c r="L63" s="173"/>
      <c r="R63" s="230"/>
    </row>
    <row r="64" spans="1:18" s="197" customFormat="1" ht="21.75" customHeight="1" x14ac:dyDescent="0.25">
      <c r="A64"/>
      <c r="B64"/>
      <c r="C64"/>
      <c r="D64"/>
      <c r="E64"/>
      <c r="F64"/>
      <c r="G64"/>
      <c r="H64"/>
      <c r="I64"/>
      <c r="J64" s="143"/>
      <c r="K64" s="182"/>
      <c r="L64" s="173"/>
      <c r="R64" s="230"/>
    </row>
    <row r="65" spans="1:18" s="197" customFormat="1" ht="21.75" customHeight="1" x14ac:dyDescent="0.25">
      <c r="A65"/>
      <c r="B65"/>
      <c r="C65"/>
      <c r="D65"/>
      <c r="E65"/>
      <c r="F65"/>
      <c r="G65"/>
      <c r="H65"/>
      <c r="I65"/>
      <c r="J65" s="143"/>
      <c r="K65" s="182"/>
      <c r="L65" s="173"/>
      <c r="R65" s="230"/>
    </row>
    <row r="66" spans="1:18" s="197" customFormat="1" ht="21.75" customHeight="1" x14ac:dyDescent="0.25">
      <c r="A66"/>
      <c r="B66"/>
      <c r="C66"/>
      <c r="D66"/>
      <c r="E66"/>
      <c r="F66"/>
      <c r="G66"/>
      <c r="H66"/>
      <c r="I66"/>
      <c r="J66" s="143"/>
      <c r="K66" s="182"/>
      <c r="L66" s="173"/>
      <c r="R66" s="230"/>
    </row>
    <row r="67" spans="1:18" s="197" customFormat="1" ht="21.75" customHeight="1" x14ac:dyDescent="0.25">
      <c r="A67"/>
      <c r="B67"/>
      <c r="C67"/>
      <c r="D67"/>
      <c r="E67"/>
      <c r="F67"/>
      <c r="G67"/>
      <c r="H67"/>
      <c r="I67"/>
      <c r="J67" s="143"/>
      <c r="K67" s="182"/>
      <c r="L67" s="173"/>
      <c r="R67" s="230"/>
    </row>
    <row r="68" spans="1:18" s="197" customFormat="1" x14ac:dyDescent="0.25">
      <c r="A68"/>
      <c r="B68"/>
      <c r="C68"/>
      <c r="D68"/>
      <c r="E68"/>
      <c r="F68"/>
      <c r="G68"/>
      <c r="H68"/>
      <c r="I68"/>
      <c r="J68" s="143"/>
      <c r="K68" s="182"/>
      <c r="L68" s="173"/>
      <c r="R68" s="230"/>
    </row>
    <row r="69" spans="1:18" x14ac:dyDescent="0.25">
      <c r="A69"/>
      <c r="B69"/>
      <c r="C69"/>
      <c r="D69"/>
      <c r="E69"/>
      <c r="F69"/>
      <c r="G69"/>
      <c r="H69"/>
      <c r="I69"/>
      <c r="J69" s="1"/>
      <c r="K69" s="1"/>
      <c r="L69" s="1"/>
      <c r="Q69" s="197"/>
      <c r="R69" s="230"/>
    </row>
    <row r="70" spans="1:18" x14ac:dyDescent="0.25">
      <c r="A70" s="17"/>
      <c r="B70" s="93"/>
      <c r="C70" s="88"/>
      <c r="D70" s="27"/>
      <c r="E70" s="23"/>
      <c r="F70" s="23"/>
      <c r="G70" s="244"/>
      <c r="H70" s="244"/>
      <c r="I70" s="281"/>
      <c r="K70" s="36"/>
      <c r="L70" s="50"/>
    </row>
    <row r="71" spans="1:18" x14ac:dyDescent="0.25">
      <c r="D71" s="27"/>
      <c r="E71" s="23"/>
      <c r="F71" s="23"/>
      <c r="G71" s="244"/>
      <c r="H71" s="244"/>
      <c r="I71" s="281"/>
      <c r="K71" s="36"/>
      <c r="L71" s="50"/>
    </row>
    <row r="72" spans="1:18" ht="24" customHeight="1" x14ac:dyDescent="0.25">
      <c r="A72" s="3"/>
      <c r="B72" s="241"/>
      <c r="C72" s="242"/>
      <c r="D72" s="243"/>
      <c r="E72" s="244"/>
      <c r="F72" s="23"/>
      <c r="G72" s="244"/>
      <c r="H72" s="244"/>
      <c r="I72" s="281"/>
      <c r="K72" s="36"/>
      <c r="L72" s="50"/>
    </row>
    <row r="73" spans="1:18" ht="60.75" customHeight="1" x14ac:dyDescent="0.25">
      <c r="A73" s="3"/>
      <c r="B73" s="245"/>
      <c r="C73" s="242"/>
      <c r="D73" s="243"/>
      <c r="E73" s="246"/>
      <c r="F73" s="23"/>
      <c r="G73" s="244"/>
      <c r="H73" s="244"/>
      <c r="I73" s="281"/>
      <c r="K73" s="36"/>
      <c r="L73" s="50"/>
    </row>
    <row r="74" spans="1:18" x14ac:dyDescent="0.25">
      <c r="D74" s="27"/>
      <c r="E74" s="23"/>
      <c r="F74" s="23"/>
      <c r="G74" s="244"/>
      <c r="H74" s="244"/>
      <c r="I74" s="281"/>
      <c r="K74" s="36"/>
      <c r="L74" s="50"/>
    </row>
    <row r="75" spans="1:18" x14ac:dyDescent="0.25">
      <c r="D75" s="27"/>
      <c r="E75" s="23"/>
      <c r="F75" s="23"/>
      <c r="G75" s="244"/>
      <c r="H75" s="244"/>
      <c r="I75" s="281"/>
      <c r="K75" s="36"/>
      <c r="L75" s="50"/>
    </row>
    <row r="76" spans="1:18" x14ac:dyDescent="0.25">
      <c r="D76" s="27"/>
      <c r="E76" s="23"/>
      <c r="F76" s="23"/>
      <c r="G76" s="244"/>
      <c r="H76" s="244"/>
      <c r="I76" s="281"/>
      <c r="K76" s="36"/>
      <c r="L76" s="50"/>
    </row>
    <row r="77" spans="1:18" x14ac:dyDescent="0.25">
      <c r="D77" s="27"/>
      <c r="E77" s="23"/>
      <c r="F77" s="23"/>
      <c r="G77" s="244"/>
      <c r="H77" s="244"/>
      <c r="I77" s="281"/>
      <c r="K77" s="36"/>
      <c r="L77" s="50"/>
    </row>
    <row r="78" spans="1:18" x14ac:dyDescent="0.25">
      <c r="A78" s="17"/>
      <c r="B78" s="93"/>
      <c r="C78" s="88"/>
      <c r="D78" s="27"/>
      <c r="E78" s="23"/>
      <c r="F78" s="23"/>
      <c r="G78" s="244"/>
      <c r="H78" s="244"/>
      <c r="I78" s="281"/>
      <c r="K78" s="36"/>
      <c r="L78" s="50"/>
    </row>
    <row r="79" spans="1:18" x14ac:dyDescent="0.25">
      <c r="A79" s="17"/>
      <c r="B79" s="93"/>
      <c r="C79" s="88"/>
      <c r="D79" s="27"/>
      <c r="E79" s="23"/>
      <c r="F79" s="23"/>
      <c r="G79" s="244"/>
      <c r="H79" s="244"/>
      <c r="I79" s="281"/>
      <c r="K79" s="36"/>
      <c r="L79" s="50"/>
    </row>
    <row r="80" spans="1:18" x14ac:dyDescent="0.25">
      <c r="A80" s="17"/>
      <c r="B80" s="93"/>
      <c r="C80" s="88"/>
      <c r="D80" s="27"/>
      <c r="E80" s="23"/>
      <c r="F80" s="23"/>
      <c r="G80" s="244"/>
      <c r="H80" s="244"/>
      <c r="I80" s="281"/>
      <c r="K80" s="36"/>
      <c r="L80" s="50"/>
    </row>
    <row r="81" spans="1:12" x14ac:dyDescent="0.25">
      <c r="D81" s="27"/>
      <c r="E81" s="23"/>
      <c r="F81" s="23"/>
      <c r="G81" s="244"/>
      <c r="H81" s="244"/>
      <c r="I81" s="281"/>
      <c r="K81" s="36"/>
      <c r="L81" s="50"/>
    </row>
    <row r="82" spans="1:12" x14ac:dyDescent="0.25">
      <c r="D82" s="27"/>
      <c r="E82" s="23"/>
      <c r="F82" s="23"/>
      <c r="G82" s="244"/>
      <c r="H82" s="244"/>
      <c r="I82" s="281"/>
      <c r="K82" s="36"/>
      <c r="L82" s="50"/>
    </row>
    <row r="83" spans="1:12" x14ac:dyDescent="0.25">
      <c r="A83" s="17"/>
      <c r="B83" s="93"/>
      <c r="C83" s="88"/>
      <c r="D83" s="27"/>
      <c r="E83" s="23"/>
      <c r="F83" s="23"/>
      <c r="G83" s="244"/>
      <c r="H83" s="244"/>
      <c r="I83" s="281"/>
      <c r="K83" s="36"/>
      <c r="L83" s="50"/>
    </row>
    <row r="84" spans="1:12" x14ac:dyDescent="0.25">
      <c r="A84" s="17"/>
      <c r="B84" s="93"/>
      <c r="C84" s="88"/>
      <c r="D84" s="27"/>
      <c r="E84" s="23"/>
      <c r="F84" s="23"/>
      <c r="G84" s="244"/>
      <c r="H84" s="244"/>
      <c r="I84" s="281"/>
      <c r="K84" s="36"/>
      <c r="L84" s="50"/>
    </row>
    <row r="85" spans="1:12" x14ac:dyDescent="0.25">
      <c r="A85" s="17"/>
      <c r="B85" s="93"/>
      <c r="C85" s="88"/>
      <c r="D85" s="27"/>
      <c r="E85" s="23"/>
      <c r="F85" s="23"/>
      <c r="G85" s="244"/>
      <c r="H85" s="244"/>
      <c r="I85" s="281"/>
      <c r="K85" s="36"/>
      <c r="L85" s="50"/>
    </row>
    <row r="86" spans="1:12" x14ac:dyDescent="0.25">
      <c r="D86" s="28"/>
    </row>
    <row r="87" spans="1:12" x14ac:dyDescent="0.25">
      <c r="D87" s="28"/>
    </row>
    <row r="88" spans="1:12" x14ac:dyDescent="0.25">
      <c r="A88" s="17"/>
      <c r="B88" s="93"/>
      <c r="C88" s="88"/>
      <c r="D88" s="28"/>
    </row>
    <row r="89" spans="1:12" x14ac:dyDescent="0.25">
      <c r="A89" s="17"/>
      <c r="B89" s="93"/>
      <c r="C89" s="88"/>
      <c r="D89" s="28"/>
    </row>
    <row r="90" spans="1:12" x14ac:dyDescent="0.25">
      <c r="A90" s="17"/>
      <c r="B90" s="93"/>
      <c r="C90" s="88"/>
      <c r="D90" s="28"/>
    </row>
    <row r="91" spans="1:12" x14ac:dyDescent="0.25">
      <c r="D91" s="28"/>
    </row>
    <row r="92" spans="1:12" x14ac:dyDescent="0.25">
      <c r="D92" s="28"/>
    </row>
    <row r="93" spans="1:12" x14ac:dyDescent="0.25">
      <c r="D93" s="28"/>
    </row>
    <row r="94" spans="1:12" x14ac:dyDescent="0.25">
      <c r="D94" s="28"/>
    </row>
    <row r="95" spans="1:12" x14ac:dyDescent="0.25">
      <c r="A95" s="17"/>
      <c r="B95" s="93"/>
      <c r="C95" s="88"/>
      <c r="D95" s="28"/>
    </row>
    <row r="96" spans="1:12" x14ac:dyDescent="0.25">
      <c r="A96" s="17"/>
      <c r="B96" s="93"/>
      <c r="C96" s="88"/>
      <c r="D96" s="28"/>
    </row>
    <row r="97" spans="1:4" x14ac:dyDescent="0.25">
      <c r="D97" s="28"/>
    </row>
    <row r="98" spans="1:4" x14ac:dyDescent="0.25">
      <c r="D98" s="28"/>
    </row>
    <row r="99" spans="1:4" x14ac:dyDescent="0.25">
      <c r="D99" s="28"/>
    </row>
    <row r="100" spans="1:4" x14ac:dyDescent="0.25">
      <c r="D100" s="28"/>
    </row>
    <row r="101" spans="1:4" x14ac:dyDescent="0.25">
      <c r="A101" s="17"/>
      <c r="B101" s="93"/>
      <c r="C101" s="88"/>
      <c r="D101" s="28"/>
    </row>
    <row r="102" spans="1:4" x14ac:dyDescent="0.25">
      <c r="A102" s="17"/>
      <c r="B102" s="93"/>
      <c r="C102" s="88"/>
      <c r="D102" s="28"/>
    </row>
    <row r="103" spans="1:4" x14ac:dyDescent="0.25">
      <c r="D103" s="28"/>
    </row>
    <row r="104" spans="1:4" x14ac:dyDescent="0.25">
      <c r="D104" s="28"/>
    </row>
    <row r="105" spans="1:4" x14ac:dyDescent="0.25">
      <c r="D105" s="28"/>
    </row>
    <row r="106" spans="1:4" x14ac:dyDescent="0.25">
      <c r="D106" s="28"/>
    </row>
    <row r="107" spans="1:4" x14ac:dyDescent="0.25">
      <c r="A107" s="17"/>
      <c r="B107" s="93"/>
      <c r="C107" s="88"/>
      <c r="D107" s="28"/>
    </row>
    <row r="108" spans="1:4" x14ac:dyDescent="0.25">
      <c r="A108" s="17"/>
      <c r="B108" s="93"/>
      <c r="C108" s="88"/>
      <c r="D108" s="28"/>
    </row>
    <row r="109" spans="1:4" x14ac:dyDescent="0.25">
      <c r="A109" s="17"/>
      <c r="B109" s="93"/>
      <c r="C109" s="88"/>
      <c r="D109" s="28"/>
    </row>
    <row r="110" spans="1:4" x14ac:dyDescent="0.25">
      <c r="A110" s="17"/>
      <c r="B110" s="93"/>
      <c r="C110" s="88"/>
      <c r="D110" s="28"/>
    </row>
    <row r="111" spans="1:4" x14ac:dyDescent="0.25">
      <c r="D111" s="28"/>
    </row>
    <row r="112" spans="1:4" x14ac:dyDescent="0.25">
      <c r="D112" s="28"/>
    </row>
    <row r="113" spans="1:4" x14ac:dyDescent="0.25">
      <c r="D113" s="28"/>
    </row>
    <row r="114" spans="1:4" x14ac:dyDescent="0.25">
      <c r="A114" s="17"/>
      <c r="B114" s="93"/>
      <c r="C114" s="88"/>
      <c r="D114" s="28"/>
    </row>
    <row r="115" spans="1:4" x14ac:dyDescent="0.25">
      <c r="A115" s="17"/>
      <c r="B115" s="93"/>
      <c r="C115" s="88"/>
      <c r="D115" s="28"/>
    </row>
    <row r="116" spans="1:4" x14ac:dyDescent="0.25">
      <c r="A116" s="17"/>
      <c r="B116" s="93"/>
      <c r="C116" s="88"/>
      <c r="D116" s="28"/>
    </row>
    <row r="117" spans="1:4" x14ac:dyDescent="0.25">
      <c r="A117" s="17"/>
      <c r="B117" s="93"/>
      <c r="C117" s="88"/>
      <c r="D117" s="28"/>
    </row>
    <row r="118" spans="1:4" x14ac:dyDescent="0.25">
      <c r="A118" s="17"/>
      <c r="B118" s="93"/>
      <c r="C118" s="88"/>
      <c r="D118" s="28"/>
    </row>
    <row r="119" spans="1:4" x14ac:dyDescent="0.25">
      <c r="A119" s="17"/>
      <c r="B119" s="93"/>
      <c r="C119" s="88"/>
      <c r="D119" s="28"/>
    </row>
    <row r="120" spans="1:4" x14ac:dyDescent="0.25">
      <c r="A120" s="17"/>
      <c r="B120" s="93"/>
      <c r="C120" s="88"/>
      <c r="D120" s="28"/>
    </row>
    <row r="121" spans="1:4" x14ac:dyDescent="0.25">
      <c r="A121" s="17"/>
      <c r="B121" s="93"/>
      <c r="C121" s="88"/>
      <c r="D121" s="28"/>
    </row>
    <row r="122" spans="1:4" x14ac:dyDescent="0.25">
      <c r="A122" s="17"/>
      <c r="B122" s="93"/>
      <c r="C122" s="88"/>
      <c r="D122" s="28"/>
    </row>
    <row r="123" spans="1:4" x14ac:dyDescent="0.25">
      <c r="A123" s="17"/>
      <c r="B123" s="93"/>
      <c r="C123" s="88"/>
      <c r="D123" s="28"/>
    </row>
    <row r="124" spans="1:4" x14ac:dyDescent="0.25">
      <c r="A124" s="17"/>
      <c r="B124" s="93"/>
      <c r="C124" s="88"/>
      <c r="D124" s="28"/>
    </row>
    <row r="125" spans="1:4" x14ac:dyDescent="0.25">
      <c r="A125" s="17"/>
      <c r="B125" s="93"/>
      <c r="C125" s="88"/>
      <c r="D125" s="28"/>
    </row>
    <row r="126" spans="1:4" x14ac:dyDescent="0.25">
      <c r="A126" s="17"/>
      <c r="B126" s="93"/>
      <c r="C126" s="88"/>
      <c r="D126" s="28"/>
    </row>
    <row r="127" spans="1:4" x14ac:dyDescent="0.25">
      <c r="A127" s="17"/>
      <c r="B127" s="93"/>
      <c r="C127" s="88"/>
      <c r="D127" s="28"/>
    </row>
    <row r="128" spans="1:4" x14ac:dyDescent="0.25">
      <c r="A128" s="17"/>
      <c r="B128" s="93"/>
      <c r="C128" s="88"/>
      <c r="D128" s="28"/>
    </row>
    <row r="129" spans="1:4" x14ac:dyDescent="0.25">
      <c r="A129" s="17"/>
      <c r="B129" s="93"/>
      <c r="C129" s="88"/>
      <c r="D129" s="28"/>
    </row>
    <row r="130" spans="1:4" x14ac:dyDescent="0.25">
      <c r="A130" s="17"/>
      <c r="B130" s="93"/>
      <c r="C130" s="88"/>
      <c r="D130" s="28"/>
    </row>
    <row r="131" spans="1:4" x14ac:dyDescent="0.25">
      <c r="A131" s="17"/>
      <c r="B131" s="93"/>
      <c r="C131" s="88"/>
      <c r="D131" s="28"/>
    </row>
    <row r="132" spans="1:4" x14ac:dyDescent="0.25">
      <c r="A132" s="17"/>
      <c r="B132" s="93"/>
      <c r="C132" s="88"/>
      <c r="D132" s="28"/>
    </row>
    <row r="133" spans="1:4" x14ac:dyDescent="0.25">
      <c r="A133" s="17"/>
      <c r="B133" s="93"/>
      <c r="C133" s="88"/>
      <c r="D133" s="28"/>
    </row>
    <row r="134" spans="1:4" x14ac:dyDescent="0.25">
      <c r="A134" s="17"/>
      <c r="B134" s="93"/>
      <c r="C134" s="88"/>
      <c r="D134" s="28"/>
    </row>
    <row r="135" spans="1:4" x14ac:dyDescent="0.25">
      <c r="A135" s="17"/>
      <c r="B135" s="93"/>
      <c r="C135" s="88"/>
      <c r="D135" s="28"/>
    </row>
    <row r="136" spans="1:4" x14ac:dyDescent="0.25">
      <c r="A136" s="17"/>
      <c r="B136" s="93"/>
      <c r="C136" s="88"/>
      <c r="D136" s="28"/>
    </row>
    <row r="137" spans="1:4" x14ac:dyDescent="0.25">
      <c r="A137" s="17"/>
      <c r="B137" s="93"/>
      <c r="C137" s="88"/>
      <c r="D137" s="28"/>
    </row>
    <row r="138" spans="1:4" x14ac:dyDescent="0.25">
      <c r="A138" s="17"/>
      <c r="B138" s="93"/>
      <c r="C138" s="88"/>
      <c r="D138" s="28"/>
    </row>
    <row r="139" spans="1:4" x14ac:dyDescent="0.25">
      <c r="A139" s="17"/>
      <c r="B139" s="93"/>
      <c r="C139" s="88"/>
      <c r="D139" s="28"/>
    </row>
    <row r="140" spans="1:4" x14ac:dyDescent="0.25">
      <c r="A140" s="17"/>
      <c r="B140" s="93"/>
      <c r="C140" s="88"/>
      <c r="D140" s="28"/>
    </row>
    <row r="141" spans="1:4" x14ac:dyDescent="0.25">
      <c r="A141" s="17"/>
      <c r="B141" s="93"/>
      <c r="C141" s="88"/>
      <c r="D141" s="28"/>
    </row>
    <row r="142" spans="1:4" x14ac:dyDescent="0.25">
      <c r="A142" s="17"/>
      <c r="B142" s="93"/>
      <c r="C142" s="88"/>
      <c r="D142" s="28"/>
    </row>
    <row r="143" spans="1:4" x14ac:dyDescent="0.25">
      <c r="A143" s="17"/>
      <c r="B143" s="93"/>
      <c r="C143" s="88"/>
      <c r="D143" s="28"/>
    </row>
    <row r="144" spans="1:4" x14ac:dyDescent="0.25">
      <c r="A144" s="17"/>
      <c r="B144" s="93"/>
      <c r="C144" s="88"/>
      <c r="D144" s="28"/>
    </row>
    <row r="145" spans="1:4" x14ac:dyDescent="0.25">
      <c r="A145" s="17"/>
      <c r="B145" s="93"/>
      <c r="C145" s="88"/>
      <c r="D145" s="28"/>
    </row>
    <row r="146" spans="1:4" x14ac:dyDescent="0.25">
      <c r="A146" s="17"/>
      <c r="B146" s="93"/>
      <c r="C146" s="88"/>
      <c r="D146" s="28"/>
    </row>
    <row r="147" spans="1:4" x14ac:dyDescent="0.25">
      <c r="A147" s="17"/>
      <c r="B147" s="93"/>
      <c r="C147" s="88"/>
      <c r="D147" s="28"/>
    </row>
    <row r="148" spans="1:4" x14ac:dyDescent="0.25">
      <c r="A148" s="17"/>
      <c r="B148" s="93"/>
      <c r="C148" s="88"/>
      <c r="D148" s="28"/>
    </row>
    <row r="149" spans="1:4" x14ac:dyDescent="0.25">
      <c r="A149" s="17"/>
      <c r="B149" s="93"/>
      <c r="C149" s="88"/>
      <c r="D149" s="28"/>
    </row>
    <row r="150" spans="1:4" x14ac:dyDescent="0.25">
      <c r="A150" s="17"/>
      <c r="B150" s="93"/>
      <c r="C150" s="88"/>
      <c r="D150" s="28"/>
    </row>
    <row r="151" spans="1:4" x14ac:dyDescent="0.25">
      <c r="A151" s="17"/>
      <c r="B151" s="93"/>
      <c r="C151" s="88"/>
      <c r="D151" s="28"/>
    </row>
    <row r="152" spans="1:4" x14ac:dyDescent="0.25">
      <c r="A152" s="17"/>
      <c r="B152" s="93"/>
      <c r="C152" s="88"/>
      <c r="D152" s="28"/>
    </row>
    <row r="153" spans="1:4" x14ac:dyDescent="0.25">
      <c r="A153" s="17"/>
      <c r="B153" s="93"/>
      <c r="C153" s="88"/>
      <c r="D153" s="28"/>
    </row>
    <row r="154" spans="1:4" x14ac:dyDescent="0.25">
      <c r="A154" s="17"/>
      <c r="B154" s="93"/>
      <c r="C154" s="88"/>
      <c r="D154" s="28"/>
    </row>
    <row r="155" spans="1:4" x14ac:dyDescent="0.25">
      <c r="A155" s="17"/>
      <c r="B155" s="93"/>
      <c r="C155" s="88"/>
      <c r="D155" s="28"/>
    </row>
    <row r="156" spans="1:4" x14ac:dyDescent="0.25">
      <c r="A156" s="17"/>
      <c r="B156" s="93"/>
      <c r="C156" s="88"/>
      <c r="D156" s="28"/>
    </row>
    <row r="157" spans="1:4" x14ac:dyDescent="0.25">
      <c r="A157" s="17"/>
      <c r="B157" s="93"/>
      <c r="C157" s="88"/>
      <c r="D157" s="28"/>
    </row>
    <row r="158" spans="1:4" x14ac:dyDescent="0.25">
      <c r="A158" s="17"/>
      <c r="B158" s="93"/>
      <c r="C158" s="88"/>
      <c r="D158" s="28"/>
    </row>
    <row r="159" spans="1:4" x14ac:dyDescent="0.25">
      <c r="A159" s="17"/>
      <c r="B159" s="93"/>
      <c r="C159" s="88"/>
      <c r="D159" s="28"/>
    </row>
    <row r="160" spans="1:4" x14ac:dyDescent="0.25">
      <c r="A160" s="17"/>
      <c r="B160" s="93"/>
      <c r="C160" s="88"/>
      <c r="D160" s="28"/>
    </row>
    <row r="161" spans="1:4" x14ac:dyDescent="0.25">
      <c r="A161" s="17"/>
      <c r="B161" s="93"/>
      <c r="C161" s="88"/>
      <c r="D161" s="28"/>
    </row>
    <row r="162" spans="1:4" x14ac:dyDescent="0.25">
      <c r="A162" s="17"/>
      <c r="B162" s="93"/>
      <c r="C162" s="88"/>
      <c r="D162" s="28"/>
    </row>
    <row r="163" spans="1:4" x14ac:dyDescent="0.25">
      <c r="A163" s="17"/>
      <c r="B163" s="93"/>
      <c r="C163" s="88"/>
      <c r="D163" s="28"/>
    </row>
    <row r="164" spans="1:4" x14ac:dyDescent="0.25">
      <c r="A164" s="17"/>
      <c r="B164" s="93"/>
      <c r="C164" s="88"/>
      <c r="D164" s="28"/>
    </row>
    <row r="165" spans="1:4" x14ac:dyDescent="0.25">
      <c r="A165" s="17"/>
      <c r="B165" s="93"/>
      <c r="C165" s="88"/>
      <c r="D165" s="28"/>
    </row>
    <row r="166" spans="1:4" x14ac:dyDescent="0.25">
      <c r="A166" s="17"/>
      <c r="B166" s="93"/>
      <c r="C166" s="88"/>
      <c r="D166" s="28"/>
    </row>
    <row r="167" spans="1:4" x14ac:dyDescent="0.25">
      <c r="A167" s="17"/>
      <c r="B167" s="93"/>
      <c r="C167" s="88"/>
      <c r="D167" s="28"/>
    </row>
    <row r="168" spans="1:4" x14ac:dyDescent="0.25">
      <c r="A168" s="17"/>
      <c r="B168" s="93"/>
      <c r="C168" s="88"/>
      <c r="D168" s="28"/>
    </row>
    <row r="169" spans="1:4" x14ac:dyDescent="0.25">
      <c r="A169" s="17"/>
      <c r="B169" s="93"/>
      <c r="C169" s="88"/>
      <c r="D169" s="28"/>
    </row>
    <row r="170" spans="1:4" x14ac:dyDescent="0.25">
      <c r="A170" s="17"/>
      <c r="B170" s="93"/>
      <c r="C170" s="88"/>
      <c r="D170" s="28"/>
    </row>
    <row r="171" spans="1:4" x14ac:dyDescent="0.25">
      <c r="A171" s="17"/>
      <c r="B171" s="93"/>
      <c r="C171" s="88"/>
      <c r="D171" s="28"/>
    </row>
    <row r="172" spans="1:4" x14ac:dyDescent="0.25">
      <c r="A172" s="17"/>
      <c r="B172" s="93"/>
      <c r="C172" s="88"/>
      <c r="D172" s="28"/>
    </row>
    <row r="173" spans="1:4" x14ac:dyDescent="0.25">
      <c r="A173" s="17"/>
      <c r="B173" s="93"/>
      <c r="C173" s="88"/>
      <c r="D173" s="28"/>
    </row>
    <row r="174" spans="1:4" x14ac:dyDescent="0.25">
      <c r="A174" s="17"/>
      <c r="B174" s="93"/>
      <c r="C174" s="88"/>
      <c r="D174" s="28"/>
    </row>
    <row r="175" spans="1:4" x14ac:dyDescent="0.25">
      <c r="A175" s="17"/>
      <c r="B175" s="93"/>
      <c r="C175" s="88"/>
      <c r="D175" s="28"/>
    </row>
    <row r="176" spans="1:4" x14ac:dyDescent="0.25">
      <c r="A176" s="17"/>
      <c r="B176" s="93"/>
      <c r="C176" s="88"/>
      <c r="D176" s="28"/>
    </row>
    <row r="177" spans="1:4" x14ac:dyDescent="0.25">
      <c r="A177" s="17"/>
      <c r="B177" s="93"/>
      <c r="C177" s="88"/>
      <c r="D177" s="28"/>
    </row>
    <row r="178" spans="1:4" x14ac:dyDescent="0.25">
      <c r="A178" s="17"/>
      <c r="B178" s="93"/>
      <c r="C178" s="88"/>
      <c r="D178" s="28"/>
    </row>
    <row r="179" spans="1:4" x14ac:dyDescent="0.25">
      <c r="A179" s="17"/>
      <c r="B179" s="93"/>
      <c r="C179" s="88"/>
      <c r="D179" s="28"/>
    </row>
    <row r="180" spans="1:4" x14ac:dyDescent="0.25">
      <c r="A180" s="17"/>
      <c r="B180" s="93"/>
      <c r="C180" s="88"/>
      <c r="D180" s="28"/>
    </row>
    <row r="181" spans="1:4" x14ac:dyDescent="0.25">
      <c r="A181" s="17"/>
      <c r="B181" s="93"/>
      <c r="C181" s="88"/>
      <c r="D181" s="28"/>
    </row>
    <row r="182" spans="1:4" x14ac:dyDescent="0.25">
      <c r="A182" s="17"/>
      <c r="B182" s="93"/>
      <c r="C182" s="88"/>
      <c r="D182" s="28"/>
    </row>
    <row r="183" spans="1:4" x14ac:dyDescent="0.25">
      <c r="A183" s="17"/>
      <c r="B183" s="93"/>
      <c r="C183" s="88"/>
      <c r="D183" s="28"/>
    </row>
    <row r="184" spans="1:4" x14ac:dyDescent="0.25">
      <c r="A184" s="17"/>
      <c r="B184" s="93"/>
      <c r="C184" s="88"/>
      <c r="D184" s="28"/>
    </row>
    <row r="185" spans="1:4" x14ac:dyDescent="0.25">
      <c r="A185" s="17"/>
      <c r="B185" s="93"/>
      <c r="C185" s="88"/>
      <c r="D185" s="28"/>
    </row>
    <row r="186" spans="1:4" x14ac:dyDescent="0.25">
      <c r="A186" s="17"/>
      <c r="B186" s="93"/>
      <c r="C186" s="88"/>
      <c r="D186" s="28"/>
    </row>
    <row r="187" spans="1:4" x14ac:dyDescent="0.25">
      <c r="A187" s="17"/>
      <c r="B187" s="93"/>
      <c r="C187" s="88"/>
      <c r="D187" s="28"/>
    </row>
    <row r="188" spans="1:4" x14ac:dyDescent="0.25">
      <c r="A188" s="17"/>
      <c r="B188" s="93"/>
      <c r="C188" s="88"/>
      <c r="D188" s="28"/>
    </row>
    <row r="189" spans="1:4" x14ac:dyDescent="0.25">
      <c r="A189" s="17"/>
      <c r="B189" s="93"/>
      <c r="C189" s="88"/>
      <c r="D189" s="28"/>
    </row>
    <row r="190" spans="1:4" x14ac:dyDescent="0.25">
      <c r="A190" s="17"/>
      <c r="B190" s="93"/>
      <c r="C190" s="88"/>
      <c r="D190" s="28"/>
    </row>
    <row r="191" spans="1:4" x14ac:dyDescent="0.25">
      <c r="A191" s="17"/>
      <c r="B191" s="93"/>
      <c r="C191" s="88"/>
      <c r="D191" s="28"/>
    </row>
    <row r="192" spans="1:4" x14ac:dyDescent="0.25">
      <c r="A192" s="17"/>
      <c r="B192" s="93"/>
      <c r="C192" s="88"/>
      <c r="D192" s="28"/>
    </row>
    <row r="193" spans="1:4" x14ac:dyDescent="0.25">
      <c r="A193" s="17"/>
      <c r="B193" s="93"/>
      <c r="C193" s="88"/>
      <c r="D193" s="28"/>
    </row>
    <row r="194" spans="1:4" x14ac:dyDescent="0.25">
      <c r="A194" s="17"/>
      <c r="B194" s="93"/>
      <c r="C194" s="88"/>
      <c r="D194" s="28"/>
    </row>
    <row r="195" spans="1:4" x14ac:dyDescent="0.25">
      <c r="A195" s="17"/>
      <c r="B195" s="93"/>
      <c r="C195" s="88"/>
      <c r="D195" s="28"/>
    </row>
    <row r="196" spans="1:4" x14ac:dyDescent="0.25">
      <c r="A196" s="17"/>
      <c r="B196" s="93"/>
      <c r="C196" s="88"/>
      <c r="D196" s="28"/>
    </row>
    <row r="197" spans="1:4" x14ac:dyDescent="0.25">
      <c r="A197" s="17"/>
      <c r="B197" s="93"/>
      <c r="C197" s="88"/>
      <c r="D197" s="28"/>
    </row>
    <row r="198" spans="1:4" x14ac:dyDescent="0.25">
      <c r="A198" s="17"/>
      <c r="B198" s="93"/>
      <c r="C198" s="88"/>
      <c r="D198" s="28"/>
    </row>
    <row r="199" spans="1:4" x14ac:dyDescent="0.25">
      <c r="A199" s="17"/>
      <c r="B199" s="93"/>
      <c r="C199" s="88"/>
      <c r="D199" s="28"/>
    </row>
    <row r="200" spans="1:4" x14ac:dyDescent="0.25">
      <c r="A200" s="17"/>
      <c r="B200" s="93"/>
      <c r="C200" s="88"/>
      <c r="D200" s="28"/>
    </row>
    <row r="201" spans="1:4" x14ac:dyDescent="0.25">
      <c r="A201" s="17"/>
      <c r="B201" s="93"/>
      <c r="C201" s="88"/>
      <c r="D201" s="28"/>
    </row>
    <row r="202" spans="1:4" x14ac:dyDescent="0.25">
      <c r="A202" s="17"/>
      <c r="B202" s="93"/>
      <c r="C202" s="88"/>
      <c r="D202" s="28"/>
    </row>
    <row r="203" spans="1:4" x14ac:dyDescent="0.25">
      <c r="A203" s="17"/>
      <c r="B203" s="93"/>
      <c r="C203" s="88"/>
      <c r="D203" s="28"/>
    </row>
    <row r="204" spans="1:4" x14ac:dyDescent="0.25">
      <c r="A204" s="17"/>
      <c r="B204" s="93"/>
      <c r="C204" s="88"/>
      <c r="D204" s="28"/>
    </row>
    <row r="205" spans="1:4" x14ac:dyDescent="0.25">
      <c r="A205" s="17"/>
      <c r="B205" s="93"/>
      <c r="C205" s="88"/>
      <c r="D205" s="28"/>
    </row>
    <row r="206" spans="1:4" x14ac:dyDescent="0.25">
      <c r="A206" s="17"/>
      <c r="B206" s="93"/>
      <c r="C206" s="88"/>
      <c r="D206" s="28"/>
    </row>
    <row r="207" spans="1:4" x14ac:dyDescent="0.25">
      <c r="A207" s="17"/>
      <c r="B207" s="93"/>
      <c r="C207" s="88"/>
      <c r="D207" s="28"/>
    </row>
    <row r="208" spans="1:4" x14ac:dyDescent="0.25">
      <c r="A208" s="17"/>
      <c r="B208" s="93"/>
      <c r="C208" s="88"/>
      <c r="D208" s="28"/>
    </row>
    <row r="209" spans="1:4" x14ac:dyDescent="0.25">
      <c r="A209" s="17"/>
      <c r="B209" s="93"/>
      <c r="C209" s="88"/>
      <c r="D209" s="28"/>
    </row>
    <row r="210" spans="1:4" x14ac:dyDescent="0.25">
      <c r="A210" s="17"/>
      <c r="B210" s="93"/>
      <c r="C210" s="88"/>
      <c r="D210" s="28"/>
    </row>
    <row r="211" spans="1:4" x14ac:dyDescent="0.25">
      <c r="A211" s="17"/>
      <c r="B211" s="93"/>
      <c r="C211" s="88"/>
      <c r="D211" s="28"/>
    </row>
    <row r="212" spans="1:4" x14ac:dyDescent="0.25">
      <c r="A212" s="17"/>
      <c r="B212" s="93"/>
      <c r="C212" s="88"/>
      <c r="D212" s="28"/>
    </row>
    <row r="213" spans="1:4" x14ac:dyDescent="0.25">
      <c r="A213" s="17"/>
      <c r="B213" s="93"/>
      <c r="C213" s="88"/>
      <c r="D213" s="28"/>
    </row>
    <row r="214" spans="1:4" x14ac:dyDescent="0.25">
      <c r="A214" s="17"/>
      <c r="B214" s="93"/>
      <c r="C214" s="88"/>
      <c r="D214" s="28"/>
    </row>
    <row r="215" spans="1:4" x14ac:dyDescent="0.25">
      <c r="A215" s="17"/>
      <c r="B215" s="93"/>
      <c r="C215" s="88"/>
      <c r="D215" s="28"/>
    </row>
    <row r="216" spans="1:4" x14ac:dyDescent="0.25">
      <c r="A216" s="17"/>
      <c r="B216" s="93"/>
      <c r="C216" s="88"/>
      <c r="D216" s="28"/>
    </row>
    <row r="217" spans="1:4" x14ac:dyDescent="0.25">
      <c r="A217" s="17"/>
      <c r="B217" s="93"/>
      <c r="C217" s="88"/>
      <c r="D217" s="28"/>
    </row>
    <row r="218" spans="1:4" x14ac:dyDescent="0.25">
      <c r="A218" s="17"/>
      <c r="B218" s="93"/>
      <c r="C218" s="88"/>
      <c r="D218" s="28"/>
    </row>
    <row r="219" spans="1:4" x14ac:dyDescent="0.25">
      <c r="A219" s="17"/>
      <c r="B219" s="93"/>
      <c r="C219" s="88"/>
      <c r="D219" s="28"/>
    </row>
    <row r="220" spans="1:4" x14ac:dyDescent="0.25">
      <c r="A220" s="17"/>
      <c r="B220" s="93"/>
      <c r="C220" s="88"/>
      <c r="D220" s="28"/>
    </row>
    <row r="221" spans="1:4" x14ac:dyDescent="0.25">
      <c r="A221" s="17"/>
      <c r="B221" s="93"/>
      <c r="C221" s="88"/>
      <c r="D221" s="28"/>
    </row>
    <row r="222" spans="1:4" x14ac:dyDescent="0.25">
      <c r="A222" s="17"/>
      <c r="B222" s="93"/>
      <c r="C222" s="88"/>
      <c r="D222" s="28"/>
    </row>
    <row r="223" spans="1:4" x14ac:dyDescent="0.25">
      <c r="A223" s="17"/>
      <c r="B223" s="93"/>
      <c r="C223" s="88"/>
      <c r="D223" s="28"/>
    </row>
    <row r="224" spans="1:4" x14ac:dyDescent="0.25">
      <c r="A224" s="17"/>
      <c r="B224" s="93"/>
      <c r="C224" s="88"/>
      <c r="D224" s="28"/>
    </row>
    <row r="225" spans="1:4" x14ac:dyDescent="0.25">
      <c r="A225" s="17"/>
      <c r="B225" s="93"/>
      <c r="C225" s="88"/>
      <c r="D225" s="28"/>
    </row>
    <row r="226" spans="1:4" x14ac:dyDescent="0.25">
      <c r="D226" s="28"/>
    </row>
    <row r="227" spans="1:4" x14ac:dyDescent="0.25">
      <c r="D227" s="28"/>
    </row>
    <row r="228" spans="1:4" x14ac:dyDescent="0.25">
      <c r="D228" s="28"/>
    </row>
    <row r="229" spans="1:4" x14ac:dyDescent="0.25">
      <c r="D229" s="28"/>
    </row>
    <row r="230" spans="1:4" x14ac:dyDescent="0.25">
      <c r="D230" s="28"/>
    </row>
    <row r="231" spans="1:4" x14ac:dyDescent="0.25">
      <c r="D231" s="28"/>
    </row>
    <row r="232" spans="1:4" x14ac:dyDescent="0.25">
      <c r="D232" s="28"/>
    </row>
    <row r="233" spans="1:4" x14ac:dyDescent="0.25">
      <c r="D233" s="28"/>
    </row>
    <row r="234" spans="1:4" x14ac:dyDescent="0.25">
      <c r="D234" s="28"/>
    </row>
    <row r="235" spans="1:4" x14ac:dyDescent="0.25">
      <c r="D235" s="28"/>
    </row>
    <row r="236" spans="1:4" x14ac:dyDescent="0.25">
      <c r="D236" s="28"/>
    </row>
    <row r="237" spans="1:4" x14ac:dyDescent="0.25">
      <c r="D237" s="28"/>
    </row>
    <row r="238" spans="1:4" x14ac:dyDescent="0.25">
      <c r="D238" s="28"/>
    </row>
    <row r="239" spans="1:4" x14ac:dyDescent="0.25">
      <c r="D239" s="28"/>
    </row>
    <row r="240" spans="1:4" x14ac:dyDescent="0.25">
      <c r="D240" s="28"/>
    </row>
    <row r="241" spans="4:4" x14ac:dyDescent="0.25">
      <c r="D241" s="28"/>
    </row>
    <row r="242" spans="4:4" x14ac:dyDescent="0.25">
      <c r="D242" s="28"/>
    </row>
    <row r="243" spans="4:4" x14ac:dyDescent="0.25">
      <c r="D243" s="28"/>
    </row>
    <row r="244" spans="4:4" x14ac:dyDescent="0.25">
      <c r="D244" s="28"/>
    </row>
    <row r="245" spans="4:4" x14ac:dyDescent="0.25">
      <c r="D245" s="28"/>
    </row>
    <row r="246" spans="4:4" x14ac:dyDescent="0.25">
      <c r="D246" s="28"/>
    </row>
    <row r="247" spans="4:4" x14ac:dyDescent="0.25">
      <c r="D247" s="28"/>
    </row>
    <row r="248" spans="4:4" x14ac:dyDescent="0.25">
      <c r="D248" s="28"/>
    </row>
    <row r="249" spans="4:4" x14ac:dyDescent="0.25">
      <c r="D249" s="28"/>
    </row>
    <row r="250" spans="4:4" x14ac:dyDescent="0.25">
      <c r="D250" s="28"/>
    </row>
    <row r="251" spans="4:4" x14ac:dyDescent="0.25">
      <c r="D251" s="28"/>
    </row>
    <row r="252" spans="4:4" x14ac:dyDescent="0.25">
      <c r="D252" s="28"/>
    </row>
    <row r="253" spans="4:4" x14ac:dyDescent="0.25">
      <c r="D253" s="28"/>
    </row>
    <row r="254" spans="4:4" x14ac:dyDescent="0.25">
      <c r="D254" s="28"/>
    </row>
    <row r="255" spans="4:4" x14ac:dyDescent="0.25">
      <c r="D255" s="28"/>
    </row>
    <row r="256" spans="4:4" x14ac:dyDescent="0.25">
      <c r="D256" s="28"/>
    </row>
    <row r="257" spans="4:4" x14ac:dyDescent="0.25">
      <c r="D257" s="28"/>
    </row>
    <row r="258" spans="4:4" x14ac:dyDescent="0.25">
      <c r="D258" s="28"/>
    </row>
    <row r="259" spans="4:4" x14ac:dyDescent="0.25">
      <c r="D259" s="28"/>
    </row>
    <row r="260" spans="4:4" x14ac:dyDescent="0.25">
      <c r="D260" s="28"/>
    </row>
    <row r="261" spans="4:4" x14ac:dyDescent="0.25">
      <c r="D261" s="28"/>
    </row>
    <row r="262" spans="4:4" x14ac:dyDescent="0.25">
      <c r="D262" s="28"/>
    </row>
    <row r="263" spans="4:4" x14ac:dyDescent="0.25">
      <c r="D263" s="28"/>
    </row>
    <row r="264" spans="4:4" x14ac:dyDescent="0.25">
      <c r="D264" s="28"/>
    </row>
    <row r="265" spans="4:4" x14ac:dyDescent="0.25">
      <c r="D265" s="28"/>
    </row>
    <row r="266" spans="4:4" x14ac:dyDescent="0.25">
      <c r="D266" s="28"/>
    </row>
    <row r="267" spans="4:4" x14ac:dyDescent="0.25">
      <c r="D267" s="28"/>
    </row>
    <row r="268" spans="4:4" x14ac:dyDescent="0.25">
      <c r="D268" s="28"/>
    </row>
    <row r="269" spans="4:4" x14ac:dyDescent="0.25">
      <c r="D269" s="28"/>
    </row>
    <row r="270" spans="4:4" x14ac:dyDescent="0.25">
      <c r="D270" s="28"/>
    </row>
    <row r="271" spans="4:4" x14ac:dyDescent="0.25">
      <c r="D271" s="28"/>
    </row>
    <row r="272" spans="4:4" x14ac:dyDescent="0.25">
      <c r="D272" s="28"/>
    </row>
    <row r="273" spans="4:4" x14ac:dyDescent="0.25">
      <c r="D273" s="28"/>
    </row>
    <row r="274" spans="4:4" x14ac:dyDescent="0.25">
      <c r="D274" s="28"/>
    </row>
    <row r="275" spans="4:4" x14ac:dyDescent="0.25">
      <c r="D275" s="28"/>
    </row>
    <row r="276" spans="4:4" x14ac:dyDescent="0.25">
      <c r="D276" s="28"/>
    </row>
    <row r="277" spans="4:4" x14ac:dyDescent="0.25">
      <c r="D277" s="28"/>
    </row>
    <row r="278" spans="4:4" x14ac:dyDescent="0.25">
      <c r="D278" s="28"/>
    </row>
    <row r="279" spans="4:4" x14ac:dyDescent="0.25">
      <c r="D279" s="28"/>
    </row>
    <row r="280" spans="4:4" x14ac:dyDescent="0.25">
      <c r="D280" s="28"/>
    </row>
    <row r="281" spans="4:4" x14ac:dyDescent="0.25">
      <c r="D281" s="28"/>
    </row>
    <row r="282" spans="4:4" x14ac:dyDescent="0.25">
      <c r="D282" s="28"/>
    </row>
    <row r="283" spans="4:4" x14ac:dyDescent="0.25">
      <c r="D283" s="28"/>
    </row>
    <row r="284" spans="4:4" x14ac:dyDescent="0.25">
      <c r="D284" s="28"/>
    </row>
    <row r="285" spans="4:4" x14ac:dyDescent="0.25">
      <c r="D285" s="28"/>
    </row>
    <row r="286" spans="4:4" x14ac:dyDescent="0.25">
      <c r="D286" s="28"/>
    </row>
    <row r="287" spans="4:4" x14ac:dyDescent="0.25">
      <c r="D287" s="28"/>
    </row>
    <row r="288" spans="4:4" x14ac:dyDescent="0.25">
      <c r="D288" s="28"/>
    </row>
    <row r="289" spans="4:4" x14ac:dyDescent="0.25">
      <c r="D289" s="28"/>
    </row>
    <row r="290" spans="4:4" x14ac:dyDescent="0.25">
      <c r="D290" s="28"/>
    </row>
    <row r="291" spans="4:4" x14ac:dyDescent="0.25">
      <c r="D291" s="28"/>
    </row>
    <row r="292" spans="4:4" x14ac:dyDescent="0.25">
      <c r="D292" s="28"/>
    </row>
    <row r="293" spans="4:4" x14ac:dyDescent="0.25">
      <c r="D293" s="28"/>
    </row>
    <row r="294" spans="4:4" x14ac:dyDescent="0.25">
      <c r="D294" s="28"/>
    </row>
    <row r="295" spans="4:4" x14ac:dyDescent="0.25">
      <c r="D295" s="28"/>
    </row>
    <row r="296" spans="4:4" x14ac:dyDescent="0.25">
      <c r="D296" s="28"/>
    </row>
    <row r="297" spans="4:4" x14ac:dyDescent="0.25">
      <c r="D297" s="28"/>
    </row>
    <row r="298" spans="4:4" x14ac:dyDescent="0.25">
      <c r="D298" s="28"/>
    </row>
    <row r="299" spans="4:4" x14ac:dyDescent="0.25">
      <c r="D299" s="28"/>
    </row>
    <row r="300" spans="4:4" x14ac:dyDescent="0.25">
      <c r="D300" s="28"/>
    </row>
    <row r="301" spans="4:4" x14ac:dyDescent="0.25">
      <c r="D301" s="28"/>
    </row>
    <row r="302" spans="4:4" x14ac:dyDescent="0.25">
      <c r="D302" s="28"/>
    </row>
    <row r="303" spans="4:4" x14ac:dyDescent="0.25">
      <c r="D303" s="28"/>
    </row>
    <row r="304" spans="4:4" x14ac:dyDescent="0.25">
      <c r="D304" s="28"/>
    </row>
    <row r="305" spans="4:4" x14ac:dyDescent="0.25">
      <c r="D305" s="28"/>
    </row>
    <row r="306" spans="4:4" x14ac:dyDescent="0.25">
      <c r="D306" s="28"/>
    </row>
    <row r="307" spans="4:4" x14ac:dyDescent="0.25">
      <c r="D307" s="28"/>
    </row>
    <row r="308" spans="4:4" x14ac:dyDescent="0.25">
      <c r="D308" s="28"/>
    </row>
    <row r="309" spans="4:4" x14ac:dyDescent="0.25">
      <c r="D309" s="28"/>
    </row>
    <row r="310" spans="4:4" x14ac:dyDescent="0.25">
      <c r="D310" s="28"/>
    </row>
    <row r="311" spans="4:4" x14ac:dyDescent="0.25">
      <c r="D311" s="28"/>
    </row>
    <row r="312" spans="4:4" x14ac:dyDescent="0.25">
      <c r="D312" s="28"/>
    </row>
    <row r="313" spans="4:4" x14ac:dyDescent="0.25">
      <c r="D313" s="28"/>
    </row>
    <row r="314" spans="4:4" x14ac:dyDescent="0.25">
      <c r="D314" s="28"/>
    </row>
    <row r="315" spans="4:4" x14ac:dyDescent="0.25">
      <c r="D315" s="28"/>
    </row>
    <row r="316" spans="4:4" x14ac:dyDescent="0.25">
      <c r="D316" s="28"/>
    </row>
    <row r="317" spans="4:4" x14ac:dyDescent="0.25">
      <c r="D317" s="28"/>
    </row>
    <row r="318" spans="4:4" x14ac:dyDescent="0.25">
      <c r="D318" s="28"/>
    </row>
    <row r="319" spans="4:4" x14ac:dyDescent="0.25">
      <c r="D319" s="28"/>
    </row>
    <row r="320" spans="4:4" x14ac:dyDescent="0.25">
      <c r="D320" s="28"/>
    </row>
    <row r="321" spans="4:4" x14ac:dyDescent="0.25">
      <c r="D321" s="28"/>
    </row>
    <row r="322" spans="4:4" x14ac:dyDescent="0.25">
      <c r="D322" s="28"/>
    </row>
    <row r="323" spans="4:4" x14ac:dyDescent="0.25">
      <c r="D323" s="28"/>
    </row>
    <row r="324" spans="4:4" x14ac:dyDescent="0.25">
      <c r="D324" s="28"/>
    </row>
    <row r="325" spans="4:4" x14ac:dyDescent="0.25">
      <c r="D325" s="28"/>
    </row>
    <row r="326" spans="4:4" x14ac:dyDescent="0.25">
      <c r="D326" s="28"/>
    </row>
    <row r="327" spans="4:4" x14ac:dyDescent="0.25">
      <c r="D327" s="28"/>
    </row>
    <row r="328" spans="4:4" x14ac:dyDescent="0.25">
      <c r="D328" s="28"/>
    </row>
    <row r="329" spans="4:4" x14ac:dyDescent="0.25">
      <c r="D329" s="28"/>
    </row>
    <row r="330" spans="4:4" x14ac:dyDescent="0.25">
      <c r="D330" s="28"/>
    </row>
    <row r="331" spans="4:4" x14ac:dyDescent="0.25">
      <c r="D331" s="28"/>
    </row>
    <row r="332" spans="4:4" x14ac:dyDescent="0.25">
      <c r="D332" s="28"/>
    </row>
    <row r="333" spans="4:4" x14ac:dyDescent="0.25">
      <c r="D333" s="28"/>
    </row>
    <row r="334" spans="4:4" x14ac:dyDescent="0.25">
      <c r="D334" s="28"/>
    </row>
    <row r="335" spans="4:4" x14ac:dyDescent="0.25">
      <c r="D335" s="28"/>
    </row>
    <row r="336" spans="4:4" x14ac:dyDescent="0.25">
      <c r="D336" s="28"/>
    </row>
    <row r="337" spans="4:4" x14ac:dyDescent="0.25">
      <c r="D337" s="28"/>
    </row>
    <row r="338" spans="4:4" x14ac:dyDescent="0.25">
      <c r="D338" s="28"/>
    </row>
    <row r="339" spans="4:4" x14ac:dyDescent="0.25">
      <c r="D339" s="28"/>
    </row>
    <row r="340" spans="4:4" x14ac:dyDescent="0.25">
      <c r="D340" s="28"/>
    </row>
    <row r="341" spans="4:4" x14ac:dyDescent="0.25">
      <c r="D341" s="28"/>
    </row>
    <row r="342" spans="4:4" x14ac:dyDescent="0.25">
      <c r="D342" s="28"/>
    </row>
    <row r="343" spans="4:4" x14ac:dyDescent="0.25">
      <c r="D343" s="28"/>
    </row>
    <row r="344" spans="4:4" x14ac:dyDescent="0.25">
      <c r="D344" s="28"/>
    </row>
    <row r="345" spans="4:4" x14ac:dyDescent="0.25">
      <c r="D345" s="28"/>
    </row>
    <row r="346" spans="4:4" x14ac:dyDescent="0.25">
      <c r="D346" s="28"/>
    </row>
    <row r="347" spans="4:4" x14ac:dyDescent="0.25">
      <c r="D347" s="28"/>
    </row>
    <row r="348" spans="4:4" x14ac:dyDescent="0.25">
      <c r="D348" s="28"/>
    </row>
    <row r="349" spans="4:4" x14ac:dyDescent="0.25">
      <c r="D349" s="28"/>
    </row>
    <row r="350" spans="4:4" x14ac:dyDescent="0.25">
      <c r="D350" s="28"/>
    </row>
    <row r="351" spans="4:4" x14ac:dyDescent="0.25">
      <c r="D351" s="28"/>
    </row>
    <row r="352" spans="4:4" x14ac:dyDescent="0.25">
      <c r="D352" s="28"/>
    </row>
    <row r="353" spans="4:4" x14ac:dyDescent="0.25">
      <c r="D353" s="28"/>
    </row>
    <row r="354" spans="4:4" x14ac:dyDescent="0.25">
      <c r="D354" s="28"/>
    </row>
    <row r="355" spans="4:4" x14ac:dyDescent="0.25">
      <c r="D355" s="28"/>
    </row>
    <row r="356" spans="4:4" x14ac:dyDescent="0.25">
      <c r="D356" s="28"/>
    </row>
    <row r="357" spans="4:4" x14ac:dyDescent="0.25">
      <c r="D357" s="28"/>
    </row>
    <row r="358" spans="4:4" x14ac:dyDescent="0.25">
      <c r="D358" s="28"/>
    </row>
    <row r="359" spans="4:4" x14ac:dyDescent="0.25">
      <c r="D359" s="28"/>
    </row>
    <row r="360" spans="4:4" x14ac:dyDescent="0.25">
      <c r="D360" s="28"/>
    </row>
    <row r="361" spans="4:4" x14ac:dyDescent="0.25">
      <c r="D361" s="28"/>
    </row>
    <row r="362" spans="4:4" x14ac:dyDescent="0.25">
      <c r="D362" s="28"/>
    </row>
    <row r="363" spans="4:4" x14ac:dyDescent="0.25">
      <c r="D363" s="28"/>
    </row>
    <row r="364" spans="4:4" x14ac:dyDescent="0.25">
      <c r="D364" s="28"/>
    </row>
    <row r="365" spans="4:4" x14ac:dyDescent="0.25">
      <c r="D365" s="28"/>
    </row>
    <row r="366" spans="4:4" x14ac:dyDescent="0.25">
      <c r="D366" s="28"/>
    </row>
    <row r="367" spans="4:4" x14ac:dyDescent="0.25">
      <c r="D367" s="28"/>
    </row>
    <row r="368" spans="4:4" x14ac:dyDescent="0.25">
      <c r="D368" s="28"/>
    </row>
    <row r="369" spans="4:4" x14ac:dyDescent="0.25">
      <c r="D369" s="28"/>
    </row>
    <row r="370" spans="4:4" x14ac:dyDescent="0.25">
      <c r="D370" s="28"/>
    </row>
    <row r="371" spans="4:4" x14ac:dyDescent="0.25">
      <c r="D371" s="28"/>
    </row>
    <row r="372" spans="4:4" x14ac:dyDescent="0.25">
      <c r="D372" s="28"/>
    </row>
    <row r="373" spans="4:4" x14ac:dyDescent="0.25">
      <c r="D373" s="28"/>
    </row>
    <row r="374" spans="4:4" x14ac:dyDescent="0.25">
      <c r="D374" s="28"/>
    </row>
    <row r="375" spans="4:4" x14ac:dyDescent="0.25">
      <c r="D375" s="28"/>
    </row>
    <row r="376" spans="4:4" x14ac:dyDescent="0.25">
      <c r="D376" s="28"/>
    </row>
    <row r="377" spans="4:4" x14ac:dyDescent="0.25">
      <c r="D377" s="28"/>
    </row>
    <row r="378" spans="4:4" x14ac:dyDescent="0.25">
      <c r="D378" s="28"/>
    </row>
    <row r="379" spans="4:4" x14ac:dyDescent="0.25">
      <c r="D379" s="28"/>
    </row>
    <row r="380" spans="4:4" x14ac:dyDescent="0.25">
      <c r="D380" s="28"/>
    </row>
    <row r="381" spans="4:4" x14ac:dyDescent="0.25">
      <c r="D381" s="28"/>
    </row>
    <row r="382" spans="4:4" x14ac:dyDescent="0.25">
      <c r="D382" s="28"/>
    </row>
    <row r="383" spans="4:4" x14ac:dyDescent="0.25">
      <c r="D383" s="28"/>
    </row>
    <row r="384" spans="4:4" x14ac:dyDescent="0.25">
      <c r="D384" s="28"/>
    </row>
    <row r="385" spans="4:4" x14ac:dyDescent="0.25">
      <c r="D385" s="28"/>
    </row>
    <row r="386" spans="4:4" x14ac:dyDescent="0.25">
      <c r="D386" s="28"/>
    </row>
    <row r="387" spans="4:4" x14ac:dyDescent="0.25">
      <c r="D387" s="28"/>
    </row>
    <row r="388" spans="4:4" x14ac:dyDescent="0.25">
      <c r="D388" s="28"/>
    </row>
    <row r="389" spans="4:4" x14ac:dyDescent="0.25">
      <c r="D389" s="28"/>
    </row>
    <row r="390" spans="4:4" x14ac:dyDescent="0.25">
      <c r="D390" s="28"/>
    </row>
    <row r="391" spans="4:4" x14ac:dyDescent="0.25">
      <c r="D391" s="28"/>
    </row>
    <row r="392" spans="4:4" x14ac:dyDescent="0.25">
      <c r="D392" s="28"/>
    </row>
    <row r="393" spans="4:4" x14ac:dyDescent="0.25">
      <c r="D393" s="28"/>
    </row>
    <row r="394" spans="4:4" x14ac:dyDescent="0.25">
      <c r="D394" s="28"/>
    </row>
    <row r="395" spans="4:4" x14ac:dyDescent="0.25">
      <c r="D395" s="28"/>
    </row>
    <row r="396" spans="4:4" x14ac:dyDescent="0.25">
      <c r="D396" s="28"/>
    </row>
    <row r="397" spans="4:4" x14ac:dyDescent="0.25">
      <c r="D397" s="28"/>
    </row>
    <row r="398" spans="4:4" x14ac:dyDescent="0.25">
      <c r="D398" s="28"/>
    </row>
    <row r="399" spans="4:4" x14ac:dyDescent="0.25">
      <c r="D399" s="28"/>
    </row>
    <row r="400" spans="4:4" x14ac:dyDescent="0.25">
      <c r="D400" s="28"/>
    </row>
    <row r="401" spans="4:4" x14ac:dyDescent="0.25">
      <c r="D401" s="28"/>
    </row>
    <row r="402" spans="4:4" x14ac:dyDescent="0.25">
      <c r="D402" s="28"/>
    </row>
    <row r="403" spans="4:4" x14ac:dyDescent="0.25">
      <c r="D403" s="28"/>
    </row>
    <row r="404" spans="4:4" x14ac:dyDescent="0.25">
      <c r="D404" s="28"/>
    </row>
    <row r="405" spans="4:4" x14ac:dyDescent="0.25">
      <c r="D405" s="28"/>
    </row>
    <row r="406" spans="4:4" x14ac:dyDescent="0.25">
      <c r="D406" s="28"/>
    </row>
    <row r="407" spans="4:4" x14ac:dyDescent="0.25">
      <c r="D407" s="28"/>
    </row>
    <row r="408" spans="4:4" x14ac:dyDescent="0.25">
      <c r="D408" s="28"/>
    </row>
    <row r="409" spans="4:4" x14ac:dyDescent="0.25">
      <c r="D409" s="28"/>
    </row>
    <row r="410" spans="4:4" x14ac:dyDescent="0.25">
      <c r="D410" s="28"/>
    </row>
    <row r="411" spans="4:4" x14ac:dyDescent="0.25">
      <c r="D411" s="28"/>
    </row>
    <row r="412" spans="4:4" x14ac:dyDescent="0.25">
      <c r="D412" s="28"/>
    </row>
    <row r="413" spans="4:4" x14ac:dyDescent="0.25">
      <c r="D413" s="28"/>
    </row>
    <row r="414" spans="4:4" x14ac:dyDescent="0.25">
      <c r="D414" s="28"/>
    </row>
    <row r="415" spans="4:4" x14ac:dyDescent="0.25">
      <c r="D415" s="28"/>
    </row>
    <row r="416" spans="4:4" x14ac:dyDescent="0.25">
      <c r="D416" s="28"/>
    </row>
    <row r="417" spans="4:4" x14ac:dyDescent="0.25">
      <c r="D417" s="28"/>
    </row>
    <row r="418" spans="4:4" x14ac:dyDescent="0.25">
      <c r="D418" s="28"/>
    </row>
    <row r="419" spans="4:4" x14ac:dyDescent="0.25">
      <c r="D419" s="28"/>
    </row>
    <row r="420" spans="4:4" x14ac:dyDescent="0.25">
      <c r="D420" s="28"/>
    </row>
    <row r="421" spans="4:4" x14ac:dyDescent="0.25">
      <c r="D421" s="28"/>
    </row>
    <row r="422" spans="4:4" x14ac:dyDescent="0.25">
      <c r="D422" s="28"/>
    </row>
    <row r="423" spans="4:4" x14ac:dyDescent="0.25">
      <c r="D423" s="28"/>
    </row>
    <row r="424" spans="4:4" x14ac:dyDescent="0.25">
      <c r="D424" s="28"/>
    </row>
    <row r="425" spans="4:4" x14ac:dyDescent="0.25">
      <c r="D425" s="28"/>
    </row>
    <row r="426" spans="4:4" x14ac:dyDescent="0.25">
      <c r="D426" s="28"/>
    </row>
    <row r="427" spans="4:4" x14ac:dyDescent="0.25">
      <c r="D427" s="28"/>
    </row>
    <row r="428" spans="4:4" x14ac:dyDescent="0.25">
      <c r="D428" s="28"/>
    </row>
    <row r="429" spans="4:4" x14ac:dyDescent="0.25">
      <c r="D429" s="28"/>
    </row>
    <row r="430" spans="4:4" x14ac:dyDescent="0.25">
      <c r="D430" s="28"/>
    </row>
    <row r="431" spans="4:4" x14ac:dyDescent="0.25">
      <c r="D431" s="28"/>
    </row>
    <row r="432" spans="4:4" x14ac:dyDescent="0.25">
      <c r="D432" s="28"/>
    </row>
    <row r="433" spans="4:4" x14ac:dyDescent="0.25">
      <c r="D433" s="28"/>
    </row>
    <row r="434" spans="4:4" x14ac:dyDescent="0.25">
      <c r="D434" s="28"/>
    </row>
    <row r="435" spans="4:4" x14ac:dyDescent="0.25">
      <c r="D435" s="28"/>
    </row>
    <row r="436" spans="4:4" x14ac:dyDescent="0.25">
      <c r="D436" s="28"/>
    </row>
    <row r="437" spans="4:4" x14ac:dyDescent="0.25">
      <c r="D437" s="28"/>
    </row>
    <row r="438" spans="4:4" x14ac:dyDescent="0.25">
      <c r="D438" s="28"/>
    </row>
    <row r="439" spans="4:4" x14ac:dyDescent="0.25">
      <c r="D439" s="28"/>
    </row>
    <row r="440" spans="4:4" x14ac:dyDescent="0.25">
      <c r="D440" s="28"/>
    </row>
    <row r="441" spans="4:4" x14ac:dyDescent="0.25">
      <c r="D441" s="28"/>
    </row>
    <row r="442" spans="4:4" x14ac:dyDescent="0.25">
      <c r="D442" s="28"/>
    </row>
    <row r="443" spans="4:4" x14ac:dyDescent="0.25">
      <c r="D443" s="28"/>
    </row>
    <row r="444" spans="4:4" x14ac:dyDescent="0.25">
      <c r="D444" s="28"/>
    </row>
    <row r="445" spans="4:4" x14ac:dyDescent="0.25">
      <c r="D445" s="28"/>
    </row>
    <row r="446" spans="4:4" x14ac:dyDescent="0.25">
      <c r="D446" s="28"/>
    </row>
    <row r="447" spans="4:4" x14ac:dyDescent="0.25">
      <c r="D447" s="28"/>
    </row>
    <row r="448" spans="4:4" x14ac:dyDescent="0.25">
      <c r="D448" s="28"/>
    </row>
    <row r="449" spans="4:4" x14ac:dyDescent="0.25">
      <c r="D449" s="28"/>
    </row>
    <row r="450" spans="4:4" x14ac:dyDescent="0.25">
      <c r="D450" s="28"/>
    </row>
    <row r="451" spans="4:4" x14ac:dyDescent="0.25">
      <c r="D451" s="28"/>
    </row>
    <row r="452" spans="4:4" x14ac:dyDescent="0.25">
      <c r="D452" s="28"/>
    </row>
    <row r="453" spans="4:4" x14ac:dyDescent="0.25">
      <c r="D453" s="28"/>
    </row>
    <row r="454" spans="4:4" x14ac:dyDescent="0.25">
      <c r="D454" s="28"/>
    </row>
    <row r="455" spans="4:4" x14ac:dyDescent="0.25">
      <c r="D455" s="28"/>
    </row>
    <row r="456" spans="4:4" x14ac:dyDescent="0.25">
      <c r="D456" s="28"/>
    </row>
    <row r="457" spans="4:4" x14ac:dyDescent="0.25">
      <c r="D457" s="28"/>
    </row>
    <row r="458" spans="4:4" x14ac:dyDescent="0.25">
      <c r="D458" s="28"/>
    </row>
    <row r="459" spans="4:4" x14ac:dyDescent="0.25">
      <c r="D459" s="28"/>
    </row>
    <row r="460" spans="4:4" x14ac:dyDescent="0.25">
      <c r="D460" s="28"/>
    </row>
    <row r="461" spans="4:4" x14ac:dyDescent="0.25">
      <c r="D461" s="28"/>
    </row>
    <row r="462" spans="4:4" x14ac:dyDescent="0.25">
      <c r="D462" s="28"/>
    </row>
    <row r="463" spans="4:4" x14ac:dyDescent="0.25">
      <c r="D463" s="28"/>
    </row>
    <row r="464" spans="4:4" x14ac:dyDescent="0.25">
      <c r="D464" s="28"/>
    </row>
    <row r="465" spans="4:4" x14ac:dyDescent="0.25">
      <c r="D465" s="28"/>
    </row>
    <row r="466" spans="4:4" x14ac:dyDescent="0.25">
      <c r="D466" s="28"/>
    </row>
    <row r="467" spans="4:4" x14ac:dyDescent="0.25">
      <c r="D467" s="28"/>
    </row>
    <row r="468" spans="4:4" x14ac:dyDescent="0.25">
      <c r="D468" s="28"/>
    </row>
    <row r="469" spans="4:4" x14ac:dyDescent="0.25">
      <c r="D469" s="28"/>
    </row>
    <row r="470" spans="4:4" x14ac:dyDescent="0.25">
      <c r="D470" s="28"/>
    </row>
    <row r="471" spans="4:4" x14ac:dyDescent="0.25">
      <c r="D471" s="28"/>
    </row>
    <row r="472" spans="4:4" x14ac:dyDescent="0.25">
      <c r="D472" s="28"/>
    </row>
    <row r="473" spans="4:4" x14ac:dyDescent="0.25">
      <c r="D473" s="28"/>
    </row>
    <row r="474" spans="4:4" x14ac:dyDescent="0.25">
      <c r="D474" s="28"/>
    </row>
    <row r="475" spans="4:4" x14ac:dyDescent="0.25">
      <c r="D475" s="28"/>
    </row>
    <row r="476" spans="4:4" x14ac:dyDescent="0.25">
      <c r="D476" s="28"/>
    </row>
    <row r="477" spans="4:4" x14ac:dyDescent="0.25">
      <c r="D477" s="28"/>
    </row>
    <row r="478" spans="4:4" x14ac:dyDescent="0.25">
      <c r="D478" s="28"/>
    </row>
    <row r="479" spans="4:4" x14ac:dyDescent="0.25">
      <c r="D479" s="28"/>
    </row>
    <row r="480" spans="4:4" x14ac:dyDescent="0.25">
      <c r="D480" s="28"/>
    </row>
    <row r="481" spans="4:4" x14ac:dyDescent="0.25">
      <c r="D481" s="28"/>
    </row>
    <row r="482" spans="4:4" x14ac:dyDescent="0.25">
      <c r="D482" s="28"/>
    </row>
    <row r="483" spans="4:4" x14ac:dyDescent="0.25">
      <c r="D483" s="28"/>
    </row>
    <row r="484" spans="4:4" x14ac:dyDescent="0.25">
      <c r="D484" s="28"/>
    </row>
    <row r="485" spans="4:4" x14ac:dyDescent="0.25">
      <c r="D485" s="28"/>
    </row>
    <row r="486" spans="4:4" x14ac:dyDescent="0.25">
      <c r="D486" s="28"/>
    </row>
    <row r="487" spans="4:4" x14ac:dyDescent="0.25">
      <c r="D487" s="28"/>
    </row>
    <row r="488" spans="4:4" x14ac:dyDescent="0.25">
      <c r="D488" s="28"/>
    </row>
    <row r="489" spans="4:4" x14ac:dyDescent="0.25">
      <c r="D489" s="28"/>
    </row>
    <row r="490" spans="4:4" x14ac:dyDescent="0.25">
      <c r="D490" s="28"/>
    </row>
    <row r="491" spans="4:4" x14ac:dyDescent="0.25">
      <c r="D491" s="28"/>
    </row>
    <row r="492" spans="4:4" x14ac:dyDescent="0.25">
      <c r="D492" s="28"/>
    </row>
    <row r="493" spans="4:4" x14ac:dyDescent="0.25">
      <c r="D493" s="28"/>
    </row>
    <row r="494" spans="4:4" x14ac:dyDescent="0.25">
      <c r="D494" s="28"/>
    </row>
    <row r="495" spans="4:4" x14ac:dyDescent="0.25">
      <c r="D495" s="28"/>
    </row>
    <row r="496" spans="4:4" x14ac:dyDescent="0.25">
      <c r="D496" s="28"/>
    </row>
    <row r="497" spans="4:4" x14ac:dyDescent="0.25">
      <c r="D497" s="28"/>
    </row>
    <row r="498" spans="4:4" x14ac:dyDescent="0.25">
      <c r="D498" s="28"/>
    </row>
    <row r="499" spans="4:4" x14ac:dyDescent="0.25">
      <c r="D499" s="28"/>
    </row>
    <row r="500" spans="4:4" x14ac:dyDescent="0.25">
      <c r="D500" s="28"/>
    </row>
    <row r="501" spans="4:4" x14ac:dyDescent="0.25">
      <c r="D501" s="28"/>
    </row>
    <row r="502" spans="4:4" x14ac:dyDescent="0.25">
      <c r="D502" s="28"/>
    </row>
    <row r="503" spans="4:4" x14ac:dyDescent="0.25">
      <c r="D503" s="28"/>
    </row>
    <row r="504" spans="4:4" x14ac:dyDescent="0.25">
      <c r="D504" s="28"/>
    </row>
    <row r="505" spans="4:4" x14ac:dyDescent="0.25">
      <c r="D505" s="28"/>
    </row>
    <row r="506" spans="4:4" x14ac:dyDescent="0.25">
      <c r="D506" s="28"/>
    </row>
    <row r="507" spans="4:4" x14ac:dyDescent="0.25">
      <c r="D507" s="28"/>
    </row>
    <row r="508" spans="4:4" x14ac:dyDescent="0.25">
      <c r="D508" s="28"/>
    </row>
    <row r="509" spans="4:4" x14ac:dyDescent="0.25">
      <c r="D509" s="28"/>
    </row>
    <row r="510" spans="4:4" x14ac:dyDescent="0.25">
      <c r="D510" s="28"/>
    </row>
    <row r="511" spans="4:4" x14ac:dyDescent="0.25">
      <c r="D511" s="28"/>
    </row>
    <row r="512" spans="4:4" x14ac:dyDescent="0.25">
      <c r="D512" s="28"/>
    </row>
    <row r="513" spans="4:4" x14ac:dyDescent="0.25">
      <c r="D513" s="28"/>
    </row>
    <row r="514" spans="4:4" x14ac:dyDescent="0.25">
      <c r="D514" s="28"/>
    </row>
    <row r="515" spans="4:4" x14ac:dyDescent="0.25">
      <c r="D515" s="28"/>
    </row>
    <row r="516" spans="4:4" x14ac:dyDescent="0.25">
      <c r="D516" s="28"/>
    </row>
    <row r="517" spans="4:4" x14ac:dyDescent="0.25">
      <c r="D517" s="28"/>
    </row>
    <row r="518" spans="4:4" x14ac:dyDescent="0.25">
      <c r="D518" s="28"/>
    </row>
    <row r="519" spans="4:4" x14ac:dyDescent="0.25">
      <c r="D519" s="28"/>
    </row>
    <row r="520" spans="4:4" x14ac:dyDescent="0.25">
      <c r="D520" s="28"/>
    </row>
    <row r="521" spans="4:4" x14ac:dyDescent="0.25">
      <c r="D521" s="28"/>
    </row>
    <row r="522" spans="4:4" x14ac:dyDescent="0.25">
      <c r="D522" s="28"/>
    </row>
    <row r="523" spans="4:4" x14ac:dyDescent="0.25">
      <c r="D523" s="28"/>
    </row>
    <row r="524" spans="4:4" x14ac:dyDescent="0.25">
      <c r="D524" s="28"/>
    </row>
    <row r="525" spans="4:4" x14ac:dyDescent="0.25">
      <c r="D525" s="28"/>
    </row>
    <row r="526" spans="4:4" x14ac:dyDescent="0.25">
      <c r="D526" s="28"/>
    </row>
    <row r="527" spans="4:4" x14ac:dyDescent="0.25">
      <c r="D527" s="28"/>
    </row>
  </sheetData>
  <sheetProtection formatCells="0" formatColumns="0" formatRows="0"/>
  <pageMargins left="0.7" right="0.7" top="0.75" bottom="0.75" header="0.3" footer="0.3"/>
  <pageSetup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97"/>
  <sheetViews>
    <sheetView workbookViewId="0">
      <pane xSplit="4" ySplit="2" topLeftCell="E3" activePane="bottomRight" state="frozen"/>
      <selection pane="topRight" activeCell="E1" sqref="E1"/>
      <selection pane="bottomLeft" activeCell="A3" sqref="A3"/>
      <selection pane="bottomRight" activeCell="A51" sqref="A51"/>
    </sheetView>
  </sheetViews>
  <sheetFormatPr defaultRowHeight="15" x14ac:dyDescent="0.25"/>
  <cols>
    <col min="3" max="3" width="35.7109375" customWidth="1"/>
    <col min="5" max="14" width="15.7109375" customWidth="1"/>
    <col min="15" max="15" width="23.140625" customWidth="1"/>
    <col min="16" max="16" width="23.140625" style="304" customWidth="1"/>
    <col min="17" max="17" width="24.28515625" customWidth="1"/>
    <col min="18" max="19" width="15.7109375" customWidth="1"/>
    <col min="20" max="20" width="19.5703125" customWidth="1"/>
    <col min="21" max="21" width="18.5703125" customWidth="1"/>
    <col min="22" max="22" width="18.85546875" customWidth="1"/>
  </cols>
  <sheetData>
    <row r="1" spans="1:22" ht="30" x14ac:dyDescent="0.25">
      <c r="A1" t="s">
        <v>183</v>
      </c>
      <c r="B1" t="s">
        <v>184</v>
      </c>
      <c r="D1" t="s">
        <v>184</v>
      </c>
      <c r="E1" t="s">
        <v>184</v>
      </c>
      <c r="F1" t="s">
        <v>15</v>
      </c>
      <c r="G1" t="s">
        <v>16</v>
      </c>
      <c r="H1" t="s">
        <v>17</v>
      </c>
      <c r="I1" t="s">
        <v>18</v>
      </c>
      <c r="J1" t="s">
        <v>19</v>
      </c>
      <c r="K1" t="s">
        <v>21</v>
      </c>
      <c r="L1" t="s">
        <v>23</v>
      </c>
      <c r="M1" t="s">
        <v>25</v>
      </c>
      <c r="N1" t="s">
        <v>26</v>
      </c>
      <c r="O1" s="311" t="s">
        <v>27</v>
      </c>
      <c r="P1" s="304" t="s">
        <v>29</v>
      </c>
      <c r="Q1" t="s">
        <v>30</v>
      </c>
      <c r="R1" t="s">
        <v>71</v>
      </c>
      <c r="S1" t="s">
        <v>31</v>
      </c>
      <c r="T1" t="s">
        <v>32</v>
      </c>
      <c r="U1" t="s">
        <v>72</v>
      </c>
      <c r="V1" t="s">
        <v>35</v>
      </c>
    </row>
    <row r="2" spans="1:22" x14ac:dyDescent="0.25">
      <c r="C2" t="s">
        <v>185</v>
      </c>
      <c r="D2" t="s">
        <v>186</v>
      </c>
      <c r="E2" t="s">
        <v>187</v>
      </c>
      <c r="F2">
        <v>53876</v>
      </c>
      <c r="G2">
        <v>53926</v>
      </c>
      <c r="H2">
        <v>53880</v>
      </c>
      <c r="I2">
        <v>53881</v>
      </c>
      <c r="J2">
        <v>53938</v>
      </c>
      <c r="K2">
        <v>53884</v>
      </c>
      <c r="L2">
        <v>53889</v>
      </c>
      <c r="M2">
        <v>53890</v>
      </c>
      <c r="N2">
        <v>53897</v>
      </c>
      <c r="O2">
        <v>53970</v>
      </c>
      <c r="P2" s="304">
        <v>53950</v>
      </c>
      <c r="Q2">
        <v>53901</v>
      </c>
      <c r="R2">
        <v>53902</v>
      </c>
      <c r="S2">
        <v>53923</v>
      </c>
      <c r="T2">
        <v>53908</v>
      </c>
      <c r="U2">
        <v>53913</v>
      </c>
      <c r="V2">
        <v>53915</v>
      </c>
    </row>
    <row r="3" spans="1:22" x14ac:dyDescent="0.25">
      <c r="A3">
        <v>13</v>
      </c>
      <c r="B3">
        <v>13</v>
      </c>
      <c r="C3" t="s">
        <v>188</v>
      </c>
      <c r="D3" t="s">
        <v>128</v>
      </c>
      <c r="E3" t="s">
        <v>98</v>
      </c>
      <c r="F3">
        <v>698994</v>
      </c>
      <c r="G3">
        <v>163952994</v>
      </c>
      <c r="H3">
        <v>0</v>
      </c>
      <c r="I3">
        <v>176928064</v>
      </c>
      <c r="J3">
        <v>0</v>
      </c>
      <c r="K3">
        <v>0</v>
      </c>
      <c r="L3">
        <v>0</v>
      </c>
      <c r="M3">
        <v>0</v>
      </c>
      <c r="N3">
        <v>61139316</v>
      </c>
      <c r="O3">
        <v>22900282</v>
      </c>
      <c r="P3" s="304">
        <v>63156577</v>
      </c>
      <c r="Q3">
        <v>379168000</v>
      </c>
      <c r="R3">
        <v>23198755</v>
      </c>
      <c r="S3">
        <v>33324090</v>
      </c>
      <c r="T3">
        <v>13620806</v>
      </c>
      <c r="U3">
        <v>123548844</v>
      </c>
      <c r="V3">
        <v>0</v>
      </c>
    </row>
    <row r="4" spans="1:22" x14ac:dyDescent="0.25">
      <c r="A4">
        <v>14</v>
      </c>
      <c r="B4">
        <v>14</v>
      </c>
      <c r="C4" t="s">
        <v>189</v>
      </c>
      <c r="D4" t="s">
        <v>129</v>
      </c>
      <c r="E4" t="s">
        <v>99</v>
      </c>
      <c r="F4">
        <v>189828</v>
      </c>
      <c r="G4">
        <v>68153567</v>
      </c>
      <c r="H4">
        <v>0</v>
      </c>
      <c r="I4">
        <v>43578352</v>
      </c>
      <c r="J4">
        <v>0</v>
      </c>
      <c r="K4">
        <v>0</v>
      </c>
      <c r="L4">
        <v>0</v>
      </c>
      <c r="M4">
        <v>0</v>
      </c>
      <c r="N4">
        <v>21493081</v>
      </c>
      <c r="O4">
        <v>3206480</v>
      </c>
      <c r="P4" s="304">
        <v>33712893</v>
      </c>
      <c r="Q4">
        <v>173033000</v>
      </c>
      <c r="R4">
        <v>9370709</v>
      </c>
      <c r="S4">
        <v>17925060</v>
      </c>
      <c r="T4">
        <v>7795561</v>
      </c>
      <c r="U4">
        <v>17456587</v>
      </c>
      <c r="V4">
        <v>0</v>
      </c>
    </row>
    <row r="5" spans="1:22" x14ac:dyDescent="0.25">
      <c r="A5">
        <v>32</v>
      </c>
      <c r="B5">
        <v>32</v>
      </c>
      <c r="C5" t="s">
        <v>73</v>
      </c>
      <c r="D5" t="s">
        <v>73</v>
      </c>
      <c r="E5" t="s">
        <v>100</v>
      </c>
      <c r="F5">
        <v>0</v>
      </c>
      <c r="G5">
        <v>22655217</v>
      </c>
      <c r="H5">
        <v>0</v>
      </c>
      <c r="I5">
        <v>16434226</v>
      </c>
      <c r="J5">
        <v>0</v>
      </c>
      <c r="K5">
        <v>0</v>
      </c>
      <c r="L5">
        <v>0</v>
      </c>
      <c r="M5">
        <v>0</v>
      </c>
      <c r="N5">
        <v>10375605</v>
      </c>
      <c r="O5">
        <v>2797583</v>
      </c>
      <c r="P5" s="304">
        <v>15511821</v>
      </c>
      <c r="Q5">
        <v>52916000</v>
      </c>
      <c r="R5">
        <v>4572691</v>
      </c>
      <c r="S5">
        <v>7523713</v>
      </c>
      <c r="T5">
        <v>3649470</v>
      </c>
      <c r="U5">
        <v>11091619</v>
      </c>
      <c r="V5">
        <v>0</v>
      </c>
    </row>
    <row r="6" spans="1:22" x14ac:dyDescent="0.25">
      <c r="A6">
        <v>33</v>
      </c>
      <c r="B6">
        <v>33</v>
      </c>
      <c r="C6" t="s">
        <v>74</v>
      </c>
      <c r="D6" t="s">
        <v>74</v>
      </c>
      <c r="E6" t="s">
        <v>101</v>
      </c>
      <c r="F6">
        <v>-29351</v>
      </c>
      <c r="G6">
        <v>35261060</v>
      </c>
      <c r="H6">
        <v>0</v>
      </c>
      <c r="I6">
        <v>42779075</v>
      </c>
      <c r="J6">
        <v>0</v>
      </c>
      <c r="K6">
        <v>0</v>
      </c>
      <c r="L6">
        <v>0</v>
      </c>
      <c r="M6">
        <v>0</v>
      </c>
      <c r="N6">
        <v>14690113</v>
      </c>
      <c r="O6">
        <v>3046208</v>
      </c>
      <c r="P6" s="304">
        <v>-12753794</v>
      </c>
      <c r="Q6">
        <v>157686000</v>
      </c>
      <c r="R6">
        <v>5582347</v>
      </c>
      <c r="S6">
        <v>6567926</v>
      </c>
      <c r="T6">
        <v>5558717</v>
      </c>
      <c r="U6">
        <v>5643300</v>
      </c>
      <c r="V6">
        <v>0</v>
      </c>
    </row>
    <row r="7" spans="1:22" x14ac:dyDescent="0.25">
      <c r="A7">
        <v>34</v>
      </c>
      <c r="B7">
        <v>34</v>
      </c>
      <c r="C7" t="s">
        <v>75</v>
      </c>
      <c r="D7" t="s">
        <v>75</v>
      </c>
      <c r="E7" t="s">
        <v>102</v>
      </c>
      <c r="F7">
        <v>698994</v>
      </c>
      <c r="G7">
        <v>394213286</v>
      </c>
      <c r="H7">
        <v>0</v>
      </c>
      <c r="I7">
        <v>130421785</v>
      </c>
      <c r="J7">
        <v>0</v>
      </c>
      <c r="K7">
        <v>0</v>
      </c>
      <c r="L7">
        <v>0</v>
      </c>
      <c r="M7">
        <v>0</v>
      </c>
      <c r="N7">
        <v>37961561</v>
      </c>
      <c r="O7">
        <v>12292185</v>
      </c>
      <c r="P7" s="304">
        <v>133650607</v>
      </c>
      <c r="Q7">
        <v>800521000</v>
      </c>
      <c r="R7">
        <v>6324418</v>
      </c>
      <c r="S7">
        <v>12033722</v>
      </c>
      <c r="T7">
        <v>5543718</v>
      </c>
      <c r="U7">
        <v>88364429</v>
      </c>
      <c r="V7">
        <v>0</v>
      </c>
    </row>
    <row r="8" spans="1:22" x14ac:dyDescent="0.25">
      <c r="A8">
        <v>35</v>
      </c>
      <c r="B8">
        <v>35</v>
      </c>
      <c r="C8" t="s">
        <v>76</v>
      </c>
      <c r="D8" t="s">
        <v>130</v>
      </c>
      <c r="E8" t="s">
        <v>103</v>
      </c>
      <c r="F8">
        <v>0</v>
      </c>
      <c r="G8">
        <v>55083671</v>
      </c>
      <c r="H8">
        <v>0</v>
      </c>
      <c r="I8">
        <v>31557963</v>
      </c>
      <c r="J8">
        <v>0</v>
      </c>
      <c r="K8">
        <v>0</v>
      </c>
      <c r="L8">
        <v>0</v>
      </c>
      <c r="M8">
        <v>0</v>
      </c>
      <c r="N8">
        <v>27550169</v>
      </c>
      <c r="O8">
        <v>8220550</v>
      </c>
      <c r="P8" s="304">
        <v>29998283</v>
      </c>
      <c r="Q8">
        <v>131513000</v>
      </c>
      <c r="R8">
        <v>10554078</v>
      </c>
      <c r="S8">
        <v>19842376</v>
      </c>
      <c r="T8">
        <v>5394572</v>
      </c>
      <c r="U8">
        <v>25985073</v>
      </c>
      <c r="V8">
        <v>0</v>
      </c>
    </row>
    <row r="9" spans="1:22" x14ac:dyDescent="0.25">
      <c r="A9">
        <v>36</v>
      </c>
      <c r="B9">
        <v>36</v>
      </c>
      <c r="C9" t="s">
        <v>77</v>
      </c>
      <c r="D9" t="s">
        <v>131</v>
      </c>
      <c r="E9" t="s">
        <v>104</v>
      </c>
      <c r="F9">
        <v>0</v>
      </c>
      <c r="G9">
        <v>506010513</v>
      </c>
      <c r="H9">
        <v>0</v>
      </c>
      <c r="I9">
        <v>332179319</v>
      </c>
      <c r="J9">
        <v>0</v>
      </c>
      <c r="K9">
        <v>0</v>
      </c>
      <c r="L9">
        <v>0</v>
      </c>
      <c r="M9">
        <v>0</v>
      </c>
      <c r="N9">
        <v>265390383</v>
      </c>
      <c r="O9">
        <v>70717625</v>
      </c>
      <c r="P9" s="304">
        <v>397223918</v>
      </c>
      <c r="Q9">
        <v>1116743000</v>
      </c>
      <c r="R9">
        <v>119189467</v>
      </c>
      <c r="S9">
        <v>174098522</v>
      </c>
      <c r="T9">
        <v>104009930</v>
      </c>
      <c r="U9">
        <v>270375491</v>
      </c>
      <c r="V9">
        <v>0</v>
      </c>
    </row>
    <row r="10" spans="1:22" x14ac:dyDescent="0.25">
      <c r="A10">
        <v>37</v>
      </c>
      <c r="B10">
        <v>37</v>
      </c>
      <c r="C10" t="s">
        <v>78</v>
      </c>
      <c r="D10" t="s">
        <v>78</v>
      </c>
      <c r="E10" t="s">
        <v>105</v>
      </c>
      <c r="F10">
        <v>0</v>
      </c>
      <c r="G10">
        <v>55530000</v>
      </c>
      <c r="H10">
        <v>0</v>
      </c>
      <c r="I10">
        <v>37666804</v>
      </c>
      <c r="J10">
        <v>0</v>
      </c>
      <c r="K10">
        <v>0</v>
      </c>
      <c r="L10">
        <v>0</v>
      </c>
      <c r="M10">
        <v>0</v>
      </c>
      <c r="N10">
        <v>19714382</v>
      </c>
      <c r="O10">
        <v>9303637</v>
      </c>
      <c r="P10" s="304">
        <v>96588952</v>
      </c>
      <c r="Q10">
        <v>367183000</v>
      </c>
      <c r="R10">
        <v>22186222</v>
      </c>
      <c r="S10">
        <v>34426895</v>
      </c>
      <c r="T10">
        <v>4058680</v>
      </c>
      <c r="U10">
        <v>41014511</v>
      </c>
      <c r="V10">
        <v>0</v>
      </c>
    </row>
    <row r="11" spans="1:22" x14ac:dyDescent="0.25">
      <c r="A11">
        <v>38</v>
      </c>
      <c r="B11">
        <v>38</v>
      </c>
      <c r="C11" t="s">
        <v>190</v>
      </c>
      <c r="D11" t="s">
        <v>79</v>
      </c>
      <c r="E11" t="s">
        <v>106</v>
      </c>
      <c r="F11">
        <v>509166</v>
      </c>
      <c r="G11">
        <v>398790598</v>
      </c>
      <c r="H11">
        <v>0</v>
      </c>
      <c r="I11">
        <v>132916716</v>
      </c>
      <c r="J11">
        <v>0</v>
      </c>
      <c r="K11">
        <v>0</v>
      </c>
      <c r="L11">
        <v>0</v>
      </c>
      <c r="M11">
        <v>0</v>
      </c>
      <c r="N11">
        <v>68749743</v>
      </c>
      <c r="O11">
        <v>17848689</v>
      </c>
      <c r="P11" s="304">
        <v>237756073</v>
      </c>
      <c r="Q11">
        <v>871201000</v>
      </c>
      <c r="R11">
        <v>79781708</v>
      </c>
      <c r="S11">
        <v>12658597</v>
      </c>
      <c r="T11">
        <v>14682401</v>
      </c>
      <c r="U11">
        <v>108782765</v>
      </c>
      <c r="V11">
        <v>0</v>
      </c>
    </row>
    <row r="12" spans="1:22" x14ac:dyDescent="0.25">
      <c r="A12">
        <v>39</v>
      </c>
      <c r="B12">
        <v>39</v>
      </c>
      <c r="C12" t="s">
        <v>80</v>
      </c>
      <c r="D12" t="s">
        <v>80</v>
      </c>
      <c r="E12" t="s">
        <v>107</v>
      </c>
      <c r="F12">
        <v>0</v>
      </c>
      <c r="G12">
        <v>1490000</v>
      </c>
      <c r="H12">
        <v>0</v>
      </c>
      <c r="I12">
        <v>3169003</v>
      </c>
      <c r="J12">
        <v>0</v>
      </c>
      <c r="K12">
        <v>0</v>
      </c>
      <c r="L12">
        <v>0</v>
      </c>
      <c r="M12">
        <v>0</v>
      </c>
      <c r="N12">
        <v>3280830</v>
      </c>
      <c r="O12">
        <v>631724</v>
      </c>
      <c r="P12" s="304">
        <v>2420000</v>
      </c>
      <c r="Q12">
        <v>18912000</v>
      </c>
      <c r="R12">
        <v>2281573</v>
      </c>
      <c r="S12">
        <v>5901916</v>
      </c>
      <c r="T12">
        <v>1010750</v>
      </c>
      <c r="U12">
        <v>33760484</v>
      </c>
      <c r="V12">
        <v>0</v>
      </c>
    </row>
    <row r="13" spans="1:22" x14ac:dyDescent="0.25">
      <c r="A13">
        <v>40</v>
      </c>
      <c r="B13">
        <v>40</v>
      </c>
      <c r="C13" t="s">
        <v>81</v>
      </c>
      <c r="D13" t="s">
        <v>81</v>
      </c>
      <c r="E13" t="s">
        <v>108</v>
      </c>
      <c r="F13">
        <v>0</v>
      </c>
      <c r="G13">
        <v>420241993</v>
      </c>
      <c r="H13">
        <v>0</v>
      </c>
      <c r="I13">
        <v>309483446</v>
      </c>
      <c r="J13">
        <v>0</v>
      </c>
      <c r="K13">
        <v>0</v>
      </c>
      <c r="L13">
        <v>0</v>
      </c>
      <c r="M13">
        <v>0</v>
      </c>
      <c r="N13">
        <v>246018309</v>
      </c>
      <c r="O13">
        <v>37209394</v>
      </c>
      <c r="P13" s="304">
        <v>232144556</v>
      </c>
      <c r="Q13">
        <v>112644000</v>
      </c>
      <c r="R13">
        <v>90856483</v>
      </c>
      <c r="S13">
        <v>145251166</v>
      </c>
      <c r="T13">
        <v>63029613</v>
      </c>
      <c r="U13">
        <v>200131483</v>
      </c>
      <c r="V13">
        <v>0</v>
      </c>
    </row>
    <row r="14" spans="1:22" x14ac:dyDescent="0.25">
      <c r="A14">
        <v>41</v>
      </c>
      <c r="B14">
        <v>41</v>
      </c>
      <c r="C14" t="s">
        <v>82</v>
      </c>
      <c r="D14" t="s">
        <v>82</v>
      </c>
      <c r="E14" t="s">
        <v>109</v>
      </c>
      <c r="F14">
        <v>0</v>
      </c>
      <c r="G14">
        <v>1563193</v>
      </c>
      <c r="H14">
        <v>0</v>
      </c>
      <c r="I14">
        <v>1095067</v>
      </c>
      <c r="J14">
        <v>0</v>
      </c>
      <c r="K14">
        <v>0</v>
      </c>
      <c r="L14">
        <v>0</v>
      </c>
      <c r="M14">
        <v>0</v>
      </c>
      <c r="N14">
        <v>698062</v>
      </c>
      <c r="O14">
        <v>287175</v>
      </c>
      <c r="P14" s="304">
        <v>4925372</v>
      </c>
      <c r="Q14">
        <v>14600000</v>
      </c>
      <c r="R14">
        <v>1248564</v>
      </c>
      <c r="S14">
        <v>1202757</v>
      </c>
      <c r="T14">
        <v>210159</v>
      </c>
      <c r="U14">
        <v>2527126</v>
      </c>
      <c r="V14">
        <v>0</v>
      </c>
    </row>
    <row r="15" spans="1:22" x14ac:dyDescent="0.25">
      <c r="A15">
        <v>104</v>
      </c>
      <c r="B15">
        <v>104</v>
      </c>
      <c r="C15" t="s">
        <v>94</v>
      </c>
      <c r="D15" t="s">
        <v>94</v>
      </c>
      <c r="E15" t="s">
        <v>110</v>
      </c>
      <c r="F15">
        <v>0</v>
      </c>
      <c r="G15">
        <v>58170464</v>
      </c>
      <c r="H15">
        <v>0</v>
      </c>
      <c r="I15">
        <v>11146060</v>
      </c>
      <c r="J15">
        <v>0</v>
      </c>
      <c r="K15">
        <v>0</v>
      </c>
      <c r="L15">
        <v>0</v>
      </c>
      <c r="M15">
        <v>0</v>
      </c>
      <c r="N15">
        <v>4045072</v>
      </c>
      <c r="O15">
        <v>1879132</v>
      </c>
      <c r="P15" s="304">
        <v>4063412</v>
      </c>
      <c r="Q15">
        <v>66535000</v>
      </c>
      <c r="R15">
        <v>3386747</v>
      </c>
      <c r="S15">
        <v>706948</v>
      </c>
      <c r="T15">
        <v>1739413</v>
      </c>
      <c r="U15">
        <v>14426283</v>
      </c>
      <c r="V15">
        <v>0</v>
      </c>
    </row>
    <row r="16" spans="1:22" x14ac:dyDescent="0.25">
      <c r="A16">
        <v>107</v>
      </c>
      <c r="B16">
        <v>107</v>
      </c>
      <c r="C16" t="s">
        <v>90</v>
      </c>
      <c r="D16" t="s">
        <v>132</v>
      </c>
      <c r="E16" t="s">
        <v>111</v>
      </c>
      <c r="F16">
        <v>1404</v>
      </c>
      <c r="G16">
        <v>426649653</v>
      </c>
      <c r="H16">
        <v>0</v>
      </c>
      <c r="I16">
        <v>315840974</v>
      </c>
      <c r="J16">
        <v>0</v>
      </c>
      <c r="K16">
        <v>0</v>
      </c>
      <c r="L16">
        <v>0</v>
      </c>
      <c r="M16">
        <v>0</v>
      </c>
      <c r="N16">
        <v>250955628</v>
      </c>
      <c r="O16">
        <v>40066719</v>
      </c>
      <c r="P16" s="304">
        <v>237271584</v>
      </c>
      <c r="Q16">
        <v>1164389000</v>
      </c>
      <c r="R16">
        <v>99173838</v>
      </c>
      <c r="S16">
        <v>148578726</v>
      </c>
      <c r="T16">
        <v>64954823</v>
      </c>
      <c r="U16">
        <v>205081961</v>
      </c>
      <c r="V16">
        <v>0</v>
      </c>
    </row>
    <row r="17" spans="1:22" x14ac:dyDescent="0.25">
      <c r="A17">
        <v>108</v>
      </c>
      <c r="B17">
        <v>108</v>
      </c>
      <c r="C17" t="s">
        <v>91</v>
      </c>
      <c r="D17" t="s">
        <v>133</v>
      </c>
      <c r="E17" t="s">
        <v>112</v>
      </c>
      <c r="F17">
        <v>26453</v>
      </c>
      <c r="G17">
        <v>421221515</v>
      </c>
      <c r="H17">
        <v>0</v>
      </c>
      <c r="I17">
        <v>293303614</v>
      </c>
      <c r="J17">
        <v>0</v>
      </c>
      <c r="K17">
        <v>0</v>
      </c>
      <c r="L17">
        <v>0</v>
      </c>
      <c r="M17">
        <v>0</v>
      </c>
      <c r="N17">
        <v>243139128</v>
      </c>
      <c r="O17">
        <v>42711331</v>
      </c>
      <c r="P17" s="304">
        <v>244189897</v>
      </c>
      <c r="Q17">
        <v>1053552000</v>
      </c>
      <c r="R17">
        <v>97048972</v>
      </c>
      <c r="S17">
        <v>150811218</v>
      </c>
      <c r="T17">
        <v>64422445</v>
      </c>
      <c r="U17">
        <v>205039097</v>
      </c>
      <c r="V17">
        <v>0</v>
      </c>
    </row>
    <row r="18" spans="1:22" x14ac:dyDescent="0.25">
      <c r="A18">
        <v>194</v>
      </c>
      <c r="B18">
        <v>194</v>
      </c>
      <c r="C18" t="s">
        <v>92</v>
      </c>
      <c r="D18" t="s">
        <v>92</v>
      </c>
      <c r="E18" t="s">
        <v>113</v>
      </c>
      <c r="F18">
        <v>0</v>
      </c>
      <c r="G18">
        <v>0</v>
      </c>
      <c r="H18">
        <v>0</v>
      </c>
      <c r="I18">
        <v>825500</v>
      </c>
      <c r="J18">
        <v>0</v>
      </c>
      <c r="K18">
        <v>0</v>
      </c>
      <c r="L18">
        <v>0</v>
      </c>
      <c r="M18">
        <v>0</v>
      </c>
      <c r="N18">
        <v>0</v>
      </c>
      <c r="O18">
        <v>302511</v>
      </c>
      <c r="P18" s="304">
        <v>0</v>
      </c>
      <c r="Q18">
        <v>838000</v>
      </c>
      <c r="R18">
        <v>0</v>
      </c>
      <c r="S18">
        <v>308865</v>
      </c>
      <c r="T18">
        <v>0</v>
      </c>
      <c r="U18">
        <v>895792</v>
      </c>
      <c r="V18">
        <v>0</v>
      </c>
    </row>
    <row r="19" spans="1:22" x14ac:dyDescent="0.25">
      <c r="A19">
        <v>294</v>
      </c>
      <c r="B19">
        <v>294</v>
      </c>
      <c r="C19" t="s">
        <v>191</v>
      </c>
      <c r="D19" t="s">
        <v>93</v>
      </c>
      <c r="E19" t="s">
        <v>114</v>
      </c>
      <c r="F19">
        <v>-25049</v>
      </c>
      <c r="G19">
        <v>13624204</v>
      </c>
      <c r="H19">
        <v>0</v>
      </c>
      <c r="I19">
        <v>25748830</v>
      </c>
      <c r="J19">
        <v>0</v>
      </c>
      <c r="K19">
        <v>0</v>
      </c>
      <c r="L19">
        <v>0</v>
      </c>
      <c r="M19">
        <v>0</v>
      </c>
      <c r="N19">
        <v>8723027</v>
      </c>
      <c r="O19">
        <v>-110747</v>
      </c>
      <c r="P19" s="304">
        <v>1807550</v>
      </c>
      <c r="Q19">
        <v>107531000</v>
      </c>
      <c r="R19">
        <v>2885033</v>
      </c>
      <c r="S19">
        <v>-436416</v>
      </c>
      <c r="T19">
        <v>547510</v>
      </c>
      <c r="U19">
        <v>-4905748</v>
      </c>
      <c r="V19">
        <v>0</v>
      </c>
    </row>
    <row r="20" spans="1:22" x14ac:dyDescent="0.25">
      <c r="A20">
        <v>502</v>
      </c>
      <c r="B20">
        <v>502</v>
      </c>
      <c r="C20" t="s">
        <v>44</v>
      </c>
      <c r="D20" t="s">
        <v>44</v>
      </c>
      <c r="E20" t="s">
        <v>115</v>
      </c>
      <c r="F20">
        <v>698994</v>
      </c>
      <c r="G20">
        <v>394213286</v>
      </c>
      <c r="H20">
        <v>0</v>
      </c>
      <c r="I20">
        <v>130421785</v>
      </c>
      <c r="J20">
        <v>0</v>
      </c>
      <c r="K20">
        <v>0</v>
      </c>
      <c r="L20">
        <v>0</v>
      </c>
      <c r="M20">
        <v>0</v>
      </c>
      <c r="N20">
        <v>37961561</v>
      </c>
      <c r="O20">
        <v>12292185</v>
      </c>
      <c r="P20" s="304">
        <v>133650607</v>
      </c>
      <c r="Q20">
        <v>800521000</v>
      </c>
      <c r="R20">
        <v>6324418</v>
      </c>
      <c r="S20">
        <v>4836156</v>
      </c>
      <c r="T20">
        <v>5543718</v>
      </c>
      <c r="U20">
        <v>88364429</v>
      </c>
      <c r="V20">
        <v>0</v>
      </c>
    </row>
    <row r="21" spans="1:22" x14ac:dyDescent="0.25">
      <c r="A21">
        <v>503</v>
      </c>
      <c r="B21">
        <v>503</v>
      </c>
      <c r="C21" t="s">
        <v>45</v>
      </c>
      <c r="D21" t="s">
        <v>45</v>
      </c>
      <c r="E21" t="s">
        <v>116</v>
      </c>
      <c r="F21">
        <v>0</v>
      </c>
      <c r="G21">
        <v>0</v>
      </c>
      <c r="H21">
        <v>0</v>
      </c>
      <c r="I21">
        <v>15452027</v>
      </c>
      <c r="J21">
        <v>0</v>
      </c>
      <c r="K21">
        <v>0</v>
      </c>
      <c r="L21">
        <v>0</v>
      </c>
      <c r="M21">
        <v>0</v>
      </c>
      <c r="N21">
        <v>0</v>
      </c>
      <c r="O21">
        <v>378296</v>
      </c>
      <c r="P21" s="304">
        <v>114687025</v>
      </c>
      <c r="Q21">
        <v>53280000</v>
      </c>
      <c r="R21">
        <v>64161694</v>
      </c>
      <c r="S21">
        <v>13873248</v>
      </c>
      <c r="T21">
        <v>10352352</v>
      </c>
      <c r="U21">
        <v>4345432</v>
      </c>
      <c r="V21">
        <v>0</v>
      </c>
    </row>
    <row r="22" spans="1:22" x14ac:dyDescent="0.25">
      <c r="A22">
        <v>534</v>
      </c>
      <c r="B22">
        <v>534</v>
      </c>
      <c r="C22" t="s">
        <v>46</v>
      </c>
      <c r="D22" t="s">
        <v>46</v>
      </c>
      <c r="E22" t="s">
        <v>117</v>
      </c>
      <c r="F22">
        <v>0</v>
      </c>
      <c r="G22">
        <v>17692850</v>
      </c>
      <c r="H22">
        <v>0</v>
      </c>
      <c r="I22">
        <v>6241709</v>
      </c>
      <c r="J22">
        <v>0</v>
      </c>
      <c r="K22">
        <v>0</v>
      </c>
      <c r="L22">
        <v>0</v>
      </c>
      <c r="M22">
        <v>0</v>
      </c>
      <c r="N22">
        <v>13537907</v>
      </c>
      <c r="O22">
        <v>1573564</v>
      </c>
      <c r="P22" s="304">
        <v>7232188</v>
      </c>
      <c r="Q22">
        <v>50495000</v>
      </c>
      <c r="R22">
        <v>3684839</v>
      </c>
      <c r="S22">
        <v>6569113</v>
      </c>
      <c r="T22">
        <v>2204506</v>
      </c>
      <c r="U22">
        <v>7376697</v>
      </c>
      <c r="V22">
        <v>0</v>
      </c>
    </row>
    <row r="23" spans="1:22" ht="150" x14ac:dyDescent="0.25">
      <c r="A23">
        <v>547</v>
      </c>
      <c r="B23">
        <v>547</v>
      </c>
      <c r="C23" s="129" t="s">
        <v>176</v>
      </c>
      <c r="D23" s="129" t="s">
        <v>176</v>
      </c>
      <c r="E23" t="s">
        <v>118</v>
      </c>
      <c r="F23">
        <v>2</v>
      </c>
      <c r="G23">
        <v>3</v>
      </c>
      <c r="H23">
        <v>0</v>
      </c>
      <c r="I23">
        <v>2</v>
      </c>
      <c r="J23">
        <v>0</v>
      </c>
      <c r="K23">
        <v>0</v>
      </c>
      <c r="L23">
        <v>0</v>
      </c>
      <c r="M23">
        <v>0</v>
      </c>
      <c r="N23">
        <v>2</v>
      </c>
      <c r="O23">
        <v>2</v>
      </c>
      <c r="P23" s="304">
        <v>3</v>
      </c>
      <c r="Q23">
        <v>2</v>
      </c>
      <c r="R23">
        <v>2</v>
      </c>
      <c r="S23">
        <v>1</v>
      </c>
      <c r="T23">
        <v>2</v>
      </c>
      <c r="U23">
        <v>0</v>
      </c>
      <c r="V23">
        <v>0</v>
      </c>
    </row>
    <row r="24" spans="1:22" x14ac:dyDescent="0.25">
      <c r="A24">
        <v>554</v>
      </c>
      <c r="B24">
        <v>554</v>
      </c>
      <c r="C24" t="s">
        <v>134</v>
      </c>
      <c r="D24" t="s">
        <v>134</v>
      </c>
      <c r="E24" t="s">
        <v>119</v>
      </c>
      <c r="F24">
        <v>0</v>
      </c>
      <c r="G24">
        <v>0</v>
      </c>
      <c r="H24">
        <v>0</v>
      </c>
      <c r="I24">
        <v>960260</v>
      </c>
      <c r="J24">
        <v>0</v>
      </c>
      <c r="K24">
        <v>0</v>
      </c>
      <c r="L24">
        <v>0</v>
      </c>
      <c r="M24">
        <v>0</v>
      </c>
      <c r="N24">
        <v>0</v>
      </c>
      <c r="O24">
        <v>0</v>
      </c>
      <c r="P24" s="304">
        <v>0</v>
      </c>
      <c r="Q24">
        <v>1929891</v>
      </c>
      <c r="R24">
        <v>0</v>
      </c>
      <c r="S24">
        <v>38752673</v>
      </c>
      <c r="T24">
        <v>0</v>
      </c>
      <c r="U24">
        <v>0</v>
      </c>
      <c r="V24">
        <v>0</v>
      </c>
    </row>
    <row r="25" spans="1:22" x14ac:dyDescent="0.25">
      <c r="A25">
        <v>555</v>
      </c>
      <c r="B25">
        <v>555</v>
      </c>
      <c r="C25" t="s">
        <v>135</v>
      </c>
      <c r="D25" t="s">
        <v>135</v>
      </c>
      <c r="E25" t="s">
        <v>120</v>
      </c>
      <c r="F25">
        <v>0</v>
      </c>
      <c r="G25">
        <v>0</v>
      </c>
      <c r="H25">
        <v>0</v>
      </c>
      <c r="I25">
        <v>616952</v>
      </c>
      <c r="J25">
        <v>0</v>
      </c>
      <c r="K25">
        <v>0</v>
      </c>
      <c r="L25">
        <v>0</v>
      </c>
      <c r="M25">
        <v>0</v>
      </c>
      <c r="N25">
        <v>0</v>
      </c>
      <c r="O25">
        <v>0</v>
      </c>
      <c r="P25" s="304">
        <v>0</v>
      </c>
      <c r="Q25">
        <v>406844</v>
      </c>
      <c r="R25">
        <v>0</v>
      </c>
      <c r="S25">
        <v>38752673</v>
      </c>
      <c r="T25">
        <v>0</v>
      </c>
      <c r="U25">
        <v>0</v>
      </c>
      <c r="V25">
        <v>0</v>
      </c>
    </row>
    <row r="26" spans="1:22" x14ac:dyDescent="0.25">
      <c r="A26">
        <v>556</v>
      </c>
      <c r="B26">
        <v>556</v>
      </c>
      <c r="C26" t="s">
        <v>136</v>
      </c>
      <c r="D26" t="s">
        <v>136</v>
      </c>
      <c r="E26" t="s">
        <v>121</v>
      </c>
      <c r="F26">
        <v>0</v>
      </c>
      <c r="G26">
        <v>0</v>
      </c>
      <c r="H26">
        <v>0</v>
      </c>
      <c r="I26">
        <v>0</v>
      </c>
      <c r="J26">
        <v>0</v>
      </c>
      <c r="K26">
        <v>0</v>
      </c>
      <c r="L26">
        <v>0</v>
      </c>
      <c r="M26">
        <v>0</v>
      </c>
      <c r="N26">
        <v>0</v>
      </c>
      <c r="O26">
        <v>0</v>
      </c>
      <c r="P26" s="304">
        <v>0</v>
      </c>
      <c r="Q26">
        <v>3788537</v>
      </c>
      <c r="R26">
        <v>0</v>
      </c>
      <c r="S26">
        <v>0</v>
      </c>
      <c r="T26">
        <v>0</v>
      </c>
      <c r="U26">
        <v>0</v>
      </c>
      <c r="V26">
        <v>0</v>
      </c>
    </row>
    <row r="27" spans="1:22" x14ac:dyDescent="0.25">
      <c r="A27">
        <v>557</v>
      </c>
      <c r="B27">
        <v>557</v>
      </c>
      <c r="C27" t="s">
        <v>137</v>
      </c>
      <c r="D27" t="s">
        <v>137</v>
      </c>
      <c r="E27" t="s">
        <v>122</v>
      </c>
      <c r="F27">
        <v>0</v>
      </c>
      <c r="G27">
        <v>0</v>
      </c>
      <c r="H27">
        <v>0</v>
      </c>
      <c r="I27">
        <v>0</v>
      </c>
      <c r="J27">
        <v>0</v>
      </c>
      <c r="K27">
        <v>0</v>
      </c>
      <c r="L27">
        <v>0</v>
      </c>
      <c r="M27">
        <v>0</v>
      </c>
      <c r="N27">
        <v>0</v>
      </c>
      <c r="O27">
        <v>0</v>
      </c>
      <c r="P27" s="304">
        <v>0</v>
      </c>
      <c r="Q27">
        <v>3270890</v>
      </c>
      <c r="R27">
        <v>0</v>
      </c>
      <c r="S27">
        <v>0</v>
      </c>
      <c r="T27">
        <v>0</v>
      </c>
      <c r="U27">
        <v>0</v>
      </c>
      <c r="V27">
        <v>0</v>
      </c>
    </row>
    <row r="28" spans="1:22" x14ac:dyDescent="0.25">
      <c r="A28">
        <v>577</v>
      </c>
      <c r="B28">
        <v>577</v>
      </c>
      <c r="C28" t="s">
        <v>192</v>
      </c>
      <c r="D28" t="s">
        <v>140</v>
      </c>
      <c r="E28" t="s">
        <v>141</v>
      </c>
      <c r="F28">
        <v>0</v>
      </c>
      <c r="G28">
        <v>0</v>
      </c>
      <c r="H28">
        <v>0</v>
      </c>
      <c r="I28">
        <v>1</v>
      </c>
      <c r="J28">
        <v>0</v>
      </c>
      <c r="K28">
        <v>0</v>
      </c>
      <c r="L28">
        <v>0</v>
      </c>
      <c r="M28">
        <v>0</v>
      </c>
      <c r="N28">
        <v>0</v>
      </c>
      <c r="O28">
        <v>0</v>
      </c>
      <c r="P28" s="304">
        <v>1</v>
      </c>
      <c r="Q28">
        <v>1</v>
      </c>
      <c r="R28">
        <v>1</v>
      </c>
      <c r="S28">
        <v>0</v>
      </c>
      <c r="T28">
        <v>0</v>
      </c>
      <c r="U28">
        <v>0</v>
      </c>
      <c r="V28">
        <v>0</v>
      </c>
    </row>
    <row r="29" spans="1:22" x14ac:dyDescent="0.25">
      <c r="A29">
        <v>591</v>
      </c>
      <c r="B29">
        <v>591</v>
      </c>
      <c r="C29" t="s">
        <v>151</v>
      </c>
      <c r="D29" t="s">
        <v>151</v>
      </c>
      <c r="E29" t="s">
        <v>193</v>
      </c>
      <c r="F29">
        <v>26453</v>
      </c>
      <c r="G29">
        <v>421221505</v>
      </c>
      <c r="H29">
        <v>0</v>
      </c>
      <c r="I29">
        <v>294398681</v>
      </c>
      <c r="J29">
        <v>0</v>
      </c>
      <c r="K29">
        <v>0</v>
      </c>
      <c r="L29">
        <v>0</v>
      </c>
      <c r="M29">
        <v>0</v>
      </c>
      <c r="N29">
        <v>244227206</v>
      </c>
      <c r="O29">
        <v>42711331</v>
      </c>
      <c r="P29" s="304">
        <v>244189897</v>
      </c>
      <c r="Q29">
        <v>1073377000</v>
      </c>
      <c r="R29">
        <v>98297536</v>
      </c>
      <c r="S29">
        <v>150811218</v>
      </c>
      <c r="T29">
        <v>64697763</v>
      </c>
      <c r="U29">
        <v>205039097</v>
      </c>
      <c r="V29">
        <v>0</v>
      </c>
    </row>
    <row r="30" spans="1:22" x14ac:dyDescent="0.25">
      <c r="A30">
        <v>592</v>
      </c>
      <c r="B30">
        <v>592</v>
      </c>
      <c r="C30" t="s">
        <v>152</v>
      </c>
      <c r="D30" t="s">
        <v>152</v>
      </c>
      <c r="E30" t="s">
        <v>194</v>
      </c>
      <c r="F30">
        <v>-25049</v>
      </c>
      <c r="G30">
        <v>13624204</v>
      </c>
      <c r="H30">
        <v>0</v>
      </c>
      <c r="I30">
        <v>25748830</v>
      </c>
      <c r="J30">
        <v>0</v>
      </c>
      <c r="K30">
        <v>0</v>
      </c>
      <c r="L30">
        <v>0</v>
      </c>
      <c r="M30">
        <v>0</v>
      </c>
      <c r="N30">
        <v>8723027</v>
      </c>
      <c r="O30">
        <v>-110747</v>
      </c>
      <c r="P30" s="304">
        <v>1807550</v>
      </c>
      <c r="Q30">
        <v>107531000</v>
      </c>
      <c r="R30">
        <v>2885033</v>
      </c>
      <c r="S30">
        <v>-436416</v>
      </c>
      <c r="T30">
        <v>547510</v>
      </c>
      <c r="U30">
        <v>-4905748</v>
      </c>
      <c r="V30">
        <v>0</v>
      </c>
    </row>
    <row r="31" spans="1:22" ht="409.5" x14ac:dyDescent="0.25">
      <c r="A31">
        <v>603</v>
      </c>
      <c r="B31">
        <v>603</v>
      </c>
      <c r="C31" s="129" t="s">
        <v>163</v>
      </c>
      <c r="D31" s="129" t="s">
        <v>163</v>
      </c>
      <c r="E31" t="s">
        <v>195</v>
      </c>
      <c r="F31">
        <v>1</v>
      </c>
      <c r="G31">
        <v>1</v>
      </c>
      <c r="H31">
        <v>0</v>
      </c>
      <c r="I31">
        <v>1</v>
      </c>
      <c r="J31">
        <v>0</v>
      </c>
      <c r="K31">
        <v>0</v>
      </c>
      <c r="L31">
        <v>0</v>
      </c>
      <c r="M31">
        <v>0</v>
      </c>
      <c r="N31">
        <v>1</v>
      </c>
      <c r="O31">
        <v>1</v>
      </c>
      <c r="P31" s="304">
        <v>1</v>
      </c>
      <c r="Q31">
        <v>1</v>
      </c>
      <c r="R31">
        <v>1</v>
      </c>
      <c r="S31">
        <v>2</v>
      </c>
      <c r="T31">
        <v>1</v>
      </c>
      <c r="U31">
        <v>1</v>
      </c>
      <c r="V31">
        <v>0</v>
      </c>
    </row>
    <row r="32" spans="1:22" x14ac:dyDescent="0.25">
      <c r="A32">
        <v>605</v>
      </c>
      <c r="B32">
        <v>605</v>
      </c>
      <c r="C32" t="s">
        <v>164</v>
      </c>
      <c r="D32" t="s">
        <v>164</v>
      </c>
      <c r="E32" t="s">
        <v>196</v>
      </c>
      <c r="F32">
        <v>1</v>
      </c>
      <c r="G32">
        <v>1</v>
      </c>
      <c r="H32">
        <v>0</v>
      </c>
      <c r="I32">
        <v>1</v>
      </c>
      <c r="J32">
        <v>0</v>
      </c>
      <c r="K32">
        <v>0</v>
      </c>
      <c r="L32">
        <v>0</v>
      </c>
      <c r="M32">
        <v>0</v>
      </c>
      <c r="N32">
        <v>1</v>
      </c>
      <c r="O32">
        <v>1</v>
      </c>
      <c r="P32" s="304">
        <v>1</v>
      </c>
      <c r="Q32">
        <v>1</v>
      </c>
      <c r="R32">
        <v>1</v>
      </c>
      <c r="S32">
        <v>1</v>
      </c>
      <c r="T32">
        <v>1</v>
      </c>
      <c r="U32">
        <v>1</v>
      </c>
      <c r="V32">
        <v>0</v>
      </c>
    </row>
    <row r="33" spans="1:22" x14ac:dyDescent="0.25">
      <c r="A33">
        <v>606</v>
      </c>
      <c r="B33">
        <v>606</v>
      </c>
      <c r="C33" t="s">
        <v>165</v>
      </c>
      <c r="D33" t="s">
        <v>165</v>
      </c>
      <c r="E33" t="s">
        <v>197</v>
      </c>
      <c r="F33">
        <v>0</v>
      </c>
      <c r="G33">
        <v>0</v>
      </c>
      <c r="H33">
        <v>0</v>
      </c>
      <c r="I33">
        <v>1</v>
      </c>
      <c r="J33">
        <v>0</v>
      </c>
      <c r="K33">
        <v>0</v>
      </c>
      <c r="L33">
        <v>0</v>
      </c>
      <c r="M33">
        <v>0</v>
      </c>
      <c r="N33">
        <v>0</v>
      </c>
      <c r="O33">
        <v>0</v>
      </c>
      <c r="P33" s="304">
        <v>0</v>
      </c>
      <c r="Q33">
        <v>1</v>
      </c>
      <c r="R33">
        <v>0</v>
      </c>
      <c r="S33">
        <v>1</v>
      </c>
      <c r="T33">
        <v>0</v>
      </c>
      <c r="U33">
        <v>0</v>
      </c>
      <c r="V33">
        <v>0</v>
      </c>
    </row>
    <row r="34" spans="1:22" x14ac:dyDescent="0.25">
      <c r="A34">
        <v>607</v>
      </c>
      <c r="B34">
        <v>607</v>
      </c>
      <c r="C34" t="s">
        <v>177</v>
      </c>
      <c r="D34" t="s">
        <v>177</v>
      </c>
      <c r="E34" t="s">
        <v>198</v>
      </c>
      <c r="F34">
        <v>0</v>
      </c>
      <c r="G34">
        <v>5992320</v>
      </c>
      <c r="H34">
        <v>0</v>
      </c>
      <c r="I34">
        <v>0</v>
      </c>
      <c r="J34">
        <v>0</v>
      </c>
      <c r="K34">
        <v>0</v>
      </c>
      <c r="L34">
        <v>0</v>
      </c>
      <c r="M34">
        <v>0</v>
      </c>
      <c r="N34">
        <v>0</v>
      </c>
      <c r="O34">
        <v>0</v>
      </c>
      <c r="P34" s="304">
        <v>1156141</v>
      </c>
      <c r="Q34">
        <v>0</v>
      </c>
      <c r="R34">
        <v>0</v>
      </c>
      <c r="S34">
        <v>15153534</v>
      </c>
      <c r="T34">
        <v>0</v>
      </c>
      <c r="U34">
        <v>0</v>
      </c>
      <c r="V34">
        <v>0</v>
      </c>
    </row>
    <row r="35" spans="1:22" x14ac:dyDescent="0.25">
      <c r="A35">
        <v>608</v>
      </c>
      <c r="B35">
        <v>608</v>
      </c>
      <c r="C35" t="s">
        <v>178</v>
      </c>
      <c r="D35" t="s">
        <v>178</v>
      </c>
      <c r="E35" t="s">
        <v>199</v>
      </c>
      <c r="F35">
        <v>0</v>
      </c>
      <c r="G35">
        <v>6707794</v>
      </c>
      <c r="H35">
        <v>0</v>
      </c>
      <c r="I35">
        <v>0</v>
      </c>
      <c r="J35">
        <v>0</v>
      </c>
      <c r="K35">
        <v>0</v>
      </c>
      <c r="L35">
        <v>0</v>
      </c>
      <c r="M35">
        <v>0</v>
      </c>
      <c r="N35">
        <v>0</v>
      </c>
      <c r="O35">
        <v>0</v>
      </c>
      <c r="P35" s="304">
        <v>1813608</v>
      </c>
      <c r="Q35">
        <v>0</v>
      </c>
      <c r="R35">
        <v>0</v>
      </c>
      <c r="S35">
        <v>0</v>
      </c>
      <c r="T35">
        <v>0</v>
      </c>
      <c r="U35">
        <v>0</v>
      </c>
      <c r="V35">
        <v>0</v>
      </c>
    </row>
    <row r="36" spans="1:22" x14ac:dyDescent="0.25">
      <c r="A36">
        <v>609</v>
      </c>
      <c r="B36">
        <v>609</v>
      </c>
      <c r="C36" t="s">
        <v>179</v>
      </c>
      <c r="D36" t="s">
        <v>179</v>
      </c>
      <c r="E36" t="s">
        <v>200</v>
      </c>
      <c r="F36">
        <v>0</v>
      </c>
      <c r="G36">
        <v>111.9</v>
      </c>
      <c r="H36">
        <v>0</v>
      </c>
      <c r="I36">
        <v>0</v>
      </c>
      <c r="J36">
        <v>0</v>
      </c>
      <c r="K36">
        <v>0</v>
      </c>
      <c r="L36">
        <v>0</v>
      </c>
      <c r="M36">
        <v>0</v>
      </c>
      <c r="N36">
        <v>0</v>
      </c>
      <c r="O36">
        <v>0</v>
      </c>
      <c r="P36" s="304">
        <v>156.80000000000001</v>
      </c>
      <c r="Q36">
        <v>0</v>
      </c>
      <c r="R36">
        <v>0</v>
      </c>
      <c r="S36">
        <v>0</v>
      </c>
      <c r="T36">
        <v>0</v>
      </c>
      <c r="U36">
        <v>0</v>
      </c>
      <c r="V36">
        <v>0</v>
      </c>
    </row>
    <row r="37" spans="1:22" x14ac:dyDescent="0.25">
      <c r="A37">
        <v>610</v>
      </c>
      <c r="B37">
        <v>610</v>
      </c>
      <c r="C37" t="s">
        <v>201</v>
      </c>
      <c r="D37" t="s">
        <v>201</v>
      </c>
      <c r="E37" t="s">
        <v>202</v>
      </c>
      <c r="F37">
        <v>0</v>
      </c>
      <c r="G37">
        <v>0</v>
      </c>
      <c r="H37">
        <v>0</v>
      </c>
      <c r="I37">
        <v>0</v>
      </c>
      <c r="J37">
        <v>0</v>
      </c>
      <c r="K37">
        <v>0</v>
      </c>
      <c r="L37">
        <v>0</v>
      </c>
      <c r="M37">
        <v>0</v>
      </c>
      <c r="N37">
        <v>0</v>
      </c>
      <c r="O37">
        <v>0</v>
      </c>
      <c r="P37" s="304">
        <v>0</v>
      </c>
      <c r="Q37">
        <v>0</v>
      </c>
      <c r="R37">
        <v>0</v>
      </c>
      <c r="S37">
        <v>0</v>
      </c>
      <c r="T37">
        <v>0</v>
      </c>
      <c r="U37">
        <v>0</v>
      </c>
      <c r="V37">
        <v>0</v>
      </c>
    </row>
    <row r="38" spans="1:22" x14ac:dyDescent="0.25">
      <c r="A38">
        <v>611</v>
      </c>
      <c r="B38">
        <v>611</v>
      </c>
      <c r="C38" t="s">
        <v>203</v>
      </c>
      <c r="D38" t="s">
        <v>203</v>
      </c>
      <c r="E38" t="s">
        <v>204</v>
      </c>
      <c r="F38">
        <v>0</v>
      </c>
      <c r="G38">
        <v>0</v>
      </c>
      <c r="H38">
        <v>0</v>
      </c>
      <c r="I38">
        <v>0</v>
      </c>
      <c r="J38">
        <v>0</v>
      </c>
      <c r="K38">
        <v>0</v>
      </c>
      <c r="L38">
        <v>0</v>
      </c>
      <c r="M38">
        <v>0</v>
      </c>
      <c r="N38">
        <v>0</v>
      </c>
      <c r="O38">
        <v>0</v>
      </c>
      <c r="P38" s="304">
        <v>0</v>
      </c>
      <c r="Q38">
        <v>0</v>
      </c>
      <c r="R38">
        <v>0</v>
      </c>
      <c r="S38">
        <v>0</v>
      </c>
      <c r="T38">
        <v>0</v>
      </c>
      <c r="U38">
        <v>0</v>
      </c>
      <c r="V38">
        <v>0</v>
      </c>
    </row>
    <row r="39" spans="1:22" x14ac:dyDescent="0.25">
      <c r="A39">
        <v>612</v>
      </c>
      <c r="B39">
        <v>612</v>
      </c>
      <c r="C39" t="s">
        <v>205</v>
      </c>
      <c r="D39" t="s">
        <v>205</v>
      </c>
      <c r="E39" t="s">
        <v>206</v>
      </c>
      <c r="F39">
        <v>0</v>
      </c>
      <c r="G39">
        <v>0</v>
      </c>
      <c r="H39">
        <v>0</v>
      </c>
      <c r="I39">
        <v>0</v>
      </c>
      <c r="J39">
        <v>0</v>
      </c>
      <c r="K39">
        <v>0</v>
      </c>
      <c r="L39">
        <v>0</v>
      </c>
      <c r="M39">
        <v>0</v>
      </c>
      <c r="N39">
        <v>0</v>
      </c>
      <c r="O39">
        <v>0</v>
      </c>
      <c r="P39" s="304">
        <v>0</v>
      </c>
      <c r="Q39">
        <v>0</v>
      </c>
      <c r="R39">
        <v>0</v>
      </c>
      <c r="S39">
        <v>0</v>
      </c>
      <c r="T39">
        <v>0</v>
      </c>
      <c r="U39">
        <v>0</v>
      </c>
      <c r="V39">
        <v>0</v>
      </c>
    </row>
    <row r="40" spans="1:22" x14ac:dyDescent="0.25">
      <c r="A40">
        <v>613</v>
      </c>
      <c r="B40">
        <v>613</v>
      </c>
      <c r="C40" t="s">
        <v>207</v>
      </c>
      <c r="D40" t="s">
        <v>207</v>
      </c>
      <c r="E40" t="s">
        <v>208</v>
      </c>
      <c r="F40">
        <v>0</v>
      </c>
      <c r="G40">
        <v>0</v>
      </c>
      <c r="H40">
        <v>0</v>
      </c>
      <c r="I40">
        <v>0</v>
      </c>
      <c r="J40">
        <v>0</v>
      </c>
      <c r="K40">
        <v>0</v>
      </c>
      <c r="L40">
        <v>0</v>
      </c>
      <c r="M40">
        <v>0</v>
      </c>
      <c r="N40">
        <v>0</v>
      </c>
      <c r="O40">
        <v>0</v>
      </c>
      <c r="P40" s="304">
        <v>0</v>
      </c>
      <c r="Q40">
        <v>0</v>
      </c>
      <c r="R40">
        <v>0</v>
      </c>
      <c r="S40">
        <v>0</v>
      </c>
      <c r="T40">
        <v>0</v>
      </c>
      <c r="U40">
        <v>0</v>
      </c>
      <c r="V40">
        <v>0</v>
      </c>
    </row>
    <row r="41" spans="1:22" x14ac:dyDescent="0.25">
      <c r="A41">
        <v>614</v>
      </c>
      <c r="B41">
        <v>614</v>
      </c>
      <c r="C41" t="s">
        <v>209</v>
      </c>
      <c r="D41" t="s">
        <v>209</v>
      </c>
      <c r="E41" t="s">
        <v>210</v>
      </c>
      <c r="F41">
        <v>0</v>
      </c>
      <c r="G41">
        <v>0</v>
      </c>
      <c r="H41">
        <v>0</v>
      </c>
      <c r="I41">
        <v>0</v>
      </c>
      <c r="J41">
        <v>0</v>
      </c>
      <c r="K41">
        <v>0</v>
      </c>
      <c r="L41">
        <v>0</v>
      </c>
      <c r="M41">
        <v>0</v>
      </c>
      <c r="N41">
        <v>0</v>
      </c>
      <c r="O41">
        <v>0</v>
      </c>
      <c r="P41" s="304">
        <v>0</v>
      </c>
      <c r="Q41">
        <v>0</v>
      </c>
      <c r="R41">
        <v>0</v>
      </c>
      <c r="S41">
        <v>0</v>
      </c>
      <c r="T41">
        <v>0</v>
      </c>
      <c r="U41">
        <v>0</v>
      </c>
      <c r="V41">
        <v>0</v>
      </c>
    </row>
    <row r="42" spans="1:22" x14ac:dyDescent="0.25">
      <c r="A42">
        <v>615</v>
      </c>
      <c r="B42">
        <v>615</v>
      </c>
      <c r="C42" t="s">
        <v>211</v>
      </c>
      <c r="D42" t="s">
        <v>211</v>
      </c>
      <c r="E42" t="s">
        <v>212</v>
      </c>
      <c r="F42">
        <v>0</v>
      </c>
      <c r="G42">
        <v>0</v>
      </c>
      <c r="H42">
        <v>0</v>
      </c>
      <c r="I42">
        <v>0</v>
      </c>
      <c r="J42">
        <v>0</v>
      </c>
      <c r="K42">
        <v>0</v>
      </c>
      <c r="L42">
        <v>0</v>
      </c>
      <c r="M42">
        <v>0</v>
      </c>
      <c r="N42">
        <v>0</v>
      </c>
      <c r="O42">
        <v>0</v>
      </c>
      <c r="P42" s="304">
        <v>0</v>
      </c>
      <c r="Q42">
        <v>0</v>
      </c>
      <c r="R42">
        <v>0</v>
      </c>
      <c r="S42">
        <v>0</v>
      </c>
      <c r="T42">
        <v>0</v>
      </c>
      <c r="U42">
        <v>0</v>
      </c>
      <c r="V42">
        <v>0</v>
      </c>
    </row>
    <row r="43" spans="1:22" x14ac:dyDescent="0.25">
      <c r="A43">
        <v>616</v>
      </c>
      <c r="B43">
        <v>616</v>
      </c>
      <c r="C43" t="s">
        <v>213</v>
      </c>
      <c r="D43" t="s">
        <v>213</v>
      </c>
      <c r="E43" t="s">
        <v>214</v>
      </c>
      <c r="F43">
        <v>0</v>
      </c>
      <c r="G43">
        <v>0</v>
      </c>
      <c r="H43">
        <v>0</v>
      </c>
      <c r="I43">
        <v>0</v>
      </c>
      <c r="J43">
        <v>0</v>
      </c>
      <c r="K43">
        <v>0</v>
      </c>
      <c r="L43">
        <v>0</v>
      </c>
      <c r="M43">
        <v>0</v>
      </c>
      <c r="N43">
        <v>0</v>
      </c>
      <c r="O43">
        <v>0</v>
      </c>
      <c r="P43" s="304">
        <v>0</v>
      </c>
      <c r="Q43">
        <v>0</v>
      </c>
      <c r="R43">
        <v>0</v>
      </c>
      <c r="S43">
        <v>0</v>
      </c>
      <c r="T43">
        <v>0</v>
      </c>
      <c r="U43">
        <v>0</v>
      </c>
      <c r="V43">
        <v>0</v>
      </c>
    </row>
    <row r="44" spans="1:22" x14ac:dyDescent="0.25">
      <c r="A44">
        <v>617</v>
      </c>
      <c r="B44">
        <v>617</v>
      </c>
      <c r="C44" t="s">
        <v>215</v>
      </c>
      <c r="D44" t="s">
        <v>215</v>
      </c>
      <c r="E44" t="s">
        <v>216</v>
      </c>
      <c r="F44">
        <v>0</v>
      </c>
      <c r="G44">
        <v>0</v>
      </c>
      <c r="H44">
        <v>0</v>
      </c>
      <c r="I44">
        <v>0</v>
      </c>
      <c r="J44">
        <v>0</v>
      </c>
      <c r="K44">
        <v>0</v>
      </c>
      <c r="L44">
        <v>0</v>
      </c>
      <c r="M44">
        <v>0</v>
      </c>
      <c r="N44">
        <v>0</v>
      </c>
      <c r="O44">
        <v>0</v>
      </c>
      <c r="P44" s="304">
        <v>0</v>
      </c>
      <c r="Q44">
        <v>0</v>
      </c>
      <c r="R44">
        <v>0</v>
      </c>
      <c r="S44">
        <v>0</v>
      </c>
      <c r="T44">
        <v>0</v>
      </c>
      <c r="U44">
        <v>0</v>
      </c>
      <c r="V44">
        <v>0</v>
      </c>
    </row>
    <row r="45" spans="1:22" x14ac:dyDescent="0.25">
      <c r="A45">
        <v>618</v>
      </c>
      <c r="B45">
        <v>618</v>
      </c>
      <c r="C45" t="s">
        <v>217</v>
      </c>
      <c r="D45" t="s">
        <v>217</v>
      </c>
      <c r="E45" t="s">
        <v>218</v>
      </c>
      <c r="F45">
        <v>0</v>
      </c>
      <c r="G45">
        <v>0</v>
      </c>
      <c r="H45">
        <v>0</v>
      </c>
      <c r="I45">
        <v>0</v>
      </c>
      <c r="J45">
        <v>0</v>
      </c>
      <c r="K45">
        <v>0</v>
      </c>
      <c r="L45">
        <v>0</v>
      </c>
      <c r="M45">
        <v>0</v>
      </c>
      <c r="N45">
        <v>0</v>
      </c>
      <c r="O45">
        <v>0</v>
      </c>
      <c r="P45" s="304">
        <v>0</v>
      </c>
      <c r="Q45">
        <v>0</v>
      </c>
      <c r="R45">
        <v>0</v>
      </c>
      <c r="S45">
        <v>0</v>
      </c>
      <c r="T45">
        <v>0</v>
      </c>
      <c r="U45">
        <v>0</v>
      </c>
      <c r="V45">
        <v>0</v>
      </c>
    </row>
    <row r="46" spans="1:22" x14ac:dyDescent="0.25">
      <c r="A46">
        <v>620</v>
      </c>
      <c r="B46">
        <v>620</v>
      </c>
      <c r="C46" t="s">
        <v>162</v>
      </c>
      <c r="D46" t="s">
        <v>162</v>
      </c>
      <c r="E46" t="s">
        <v>219</v>
      </c>
      <c r="F46">
        <v>2</v>
      </c>
      <c r="G46">
        <v>2</v>
      </c>
      <c r="H46">
        <v>0</v>
      </c>
      <c r="I46">
        <v>2</v>
      </c>
      <c r="J46">
        <v>0</v>
      </c>
      <c r="K46">
        <v>0</v>
      </c>
      <c r="L46">
        <v>0</v>
      </c>
      <c r="M46">
        <v>0</v>
      </c>
      <c r="N46">
        <v>0</v>
      </c>
      <c r="O46">
        <v>2</v>
      </c>
      <c r="P46" s="304">
        <v>1</v>
      </c>
      <c r="Q46">
        <v>2</v>
      </c>
      <c r="R46">
        <v>2</v>
      </c>
      <c r="S46">
        <v>2</v>
      </c>
      <c r="T46">
        <v>2</v>
      </c>
      <c r="U46">
        <v>1</v>
      </c>
      <c r="V46">
        <v>0</v>
      </c>
    </row>
    <row r="47" spans="1:22" x14ac:dyDescent="0.25">
      <c r="A47">
        <v>621</v>
      </c>
      <c r="B47">
        <v>621</v>
      </c>
      <c r="C47" t="s">
        <v>220</v>
      </c>
      <c r="D47" t="s">
        <v>220</v>
      </c>
      <c r="E47" t="s">
        <v>221</v>
      </c>
      <c r="F47">
        <v>0</v>
      </c>
      <c r="G47">
        <v>0</v>
      </c>
      <c r="H47">
        <v>0</v>
      </c>
      <c r="I47">
        <v>0</v>
      </c>
      <c r="J47">
        <v>0</v>
      </c>
      <c r="K47">
        <v>0</v>
      </c>
      <c r="L47">
        <v>0</v>
      </c>
      <c r="M47">
        <v>0</v>
      </c>
      <c r="N47">
        <v>0</v>
      </c>
      <c r="O47">
        <v>0</v>
      </c>
      <c r="P47" s="304">
        <v>0</v>
      </c>
      <c r="Q47">
        <v>0</v>
      </c>
      <c r="R47">
        <v>0</v>
      </c>
      <c r="S47">
        <v>0</v>
      </c>
      <c r="T47">
        <v>0</v>
      </c>
      <c r="U47">
        <v>0</v>
      </c>
      <c r="V47">
        <v>0</v>
      </c>
    </row>
    <row r="48" spans="1:22" x14ac:dyDescent="0.25">
      <c r="A48">
        <v>622</v>
      </c>
      <c r="B48">
        <v>622</v>
      </c>
      <c r="C48" t="s">
        <v>175</v>
      </c>
      <c r="D48" t="s">
        <v>175</v>
      </c>
      <c r="E48" t="s">
        <v>222</v>
      </c>
      <c r="F48">
        <v>0</v>
      </c>
      <c r="G48">
        <v>0</v>
      </c>
      <c r="H48">
        <v>0</v>
      </c>
      <c r="I48">
        <v>0</v>
      </c>
      <c r="J48">
        <v>0</v>
      </c>
      <c r="K48">
        <v>0</v>
      </c>
      <c r="L48">
        <v>0</v>
      </c>
      <c r="M48">
        <v>0</v>
      </c>
      <c r="N48">
        <v>0</v>
      </c>
      <c r="O48">
        <v>0</v>
      </c>
      <c r="P48" s="304">
        <v>0</v>
      </c>
      <c r="Q48">
        <v>0</v>
      </c>
      <c r="R48">
        <v>2176509</v>
      </c>
      <c r="S48">
        <v>0</v>
      </c>
      <c r="T48">
        <v>0</v>
      </c>
      <c r="U48">
        <v>0</v>
      </c>
      <c r="V48">
        <v>0</v>
      </c>
    </row>
    <row r="49" spans="1:22" ht="285" x14ac:dyDescent="0.25">
      <c r="A49">
        <v>625</v>
      </c>
      <c r="B49">
        <v>625</v>
      </c>
      <c r="C49" s="129" t="s">
        <v>223</v>
      </c>
      <c r="D49" s="129" t="s">
        <v>223</v>
      </c>
      <c r="E49" t="s">
        <v>224</v>
      </c>
      <c r="F49">
        <v>1</v>
      </c>
      <c r="G49">
        <v>1</v>
      </c>
      <c r="H49">
        <v>0</v>
      </c>
      <c r="I49">
        <v>1</v>
      </c>
      <c r="J49">
        <v>0</v>
      </c>
      <c r="K49">
        <v>0</v>
      </c>
      <c r="L49">
        <v>0</v>
      </c>
      <c r="M49">
        <v>0</v>
      </c>
      <c r="N49">
        <v>1</v>
      </c>
      <c r="O49">
        <v>1</v>
      </c>
      <c r="P49" s="304">
        <v>1</v>
      </c>
      <c r="Q49">
        <v>1</v>
      </c>
      <c r="R49">
        <v>1</v>
      </c>
      <c r="S49">
        <v>1</v>
      </c>
      <c r="T49">
        <v>1</v>
      </c>
      <c r="U49">
        <v>1</v>
      </c>
      <c r="V49">
        <v>0</v>
      </c>
    </row>
    <row r="50" spans="1:22" x14ac:dyDescent="0.25">
      <c r="A50">
        <v>992</v>
      </c>
      <c r="B50">
        <v>992</v>
      </c>
      <c r="C50" t="s">
        <v>83</v>
      </c>
      <c r="D50" t="s">
        <v>83</v>
      </c>
      <c r="E50" t="s">
        <v>123</v>
      </c>
      <c r="F50">
        <v>0</v>
      </c>
      <c r="G50">
        <v>2</v>
      </c>
      <c r="H50">
        <v>0</v>
      </c>
      <c r="I50">
        <v>1</v>
      </c>
      <c r="J50">
        <v>0</v>
      </c>
      <c r="K50">
        <v>0</v>
      </c>
      <c r="L50">
        <v>0</v>
      </c>
      <c r="M50">
        <v>0</v>
      </c>
      <c r="N50">
        <v>1</v>
      </c>
      <c r="O50">
        <v>3</v>
      </c>
      <c r="P50" s="304">
        <v>2</v>
      </c>
      <c r="Q50">
        <v>1</v>
      </c>
      <c r="R50">
        <v>3</v>
      </c>
      <c r="S50">
        <v>2</v>
      </c>
      <c r="T50">
        <v>1</v>
      </c>
      <c r="U50">
        <v>1</v>
      </c>
      <c r="V50">
        <v>0</v>
      </c>
    </row>
    <row r="51" spans="1:22" x14ac:dyDescent="0.25">
      <c r="A51">
        <v>993</v>
      </c>
      <c r="B51">
        <v>993</v>
      </c>
      <c r="C51" t="s">
        <v>138</v>
      </c>
      <c r="D51" t="s">
        <v>84</v>
      </c>
      <c r="E51" t="s">
        <v>124</v>
      </c>
      <c r="F51">
        <v>0</v>
      </c>
      <c r="G51">
        <v>0</v>
      </c>
      <c r="H51">
        <v>0</v>
      </c>
      <c r="I51">
        <v>0</v>
      </c>
      <c r="J51">
        <v>0</v>
      </c>
      <c r="K51">
        <v>0</v>
      </c>
      <c r="L51">
        <v>0</v>
      </c>
      <c r="M51">
        <v>0</v>
      </c>
      <c r="N51">
        <v>0</v>
      </c>
      <c r="O51">
        <v>0</v>
      </c>
      <c r="P51" s="304">
        <v>0</v>
      </c>
      <c r="Q51">
        <v>0</v>
      </c>
      <c r="R51">
        <v>0</v>
      </c>
      <c r="S51">
        <v>0</v>
      </c>
      <c r="T51">
        <v>0</v>
      </c>
      <c r="U51">
        <v>0</v>
      </c>
      <c r="V51">
        <v>0</v>
      </c>
    </row>
    <row r="52" spans="1:22" x14ac:dyDescent="0.25">
      <c r="A52">
        <v>994</v>
      </c>
      <c r="B52">
        <v>994</v>
      </c>
      <c r="C52" t="s">
        <v>139</v>
      </c>
      <c r="D52" t="s">
        <v>85</v>
      </c>
      <c r="E52" t="s">
        <v>125</v>
      </c>
      <c r="F52">
        <v>0</v>
      </c>
      <c r="G52">
        <v>0</v>
      </c>
      <c r="H52">
        <v>0</v>
      </c>
      <c r="I52">
        <v>0</v>
      </c>
      <c r="J52">
        <v>0</v>
      </c>
      <c r="K52">
        <v>0</v>
      </c>
      <c r="L52">
        <v>0</v>
      </c>
      <c r="M52">
        <v>0</v>
      </c>
      <c r="N52">
        <v>0</v>
      </c>
      <c r="O52">
        <v>0</v>
      </c>
      <c r="P52" s="304">
        <v>0</v>
      </c>
      <c r="Q52">
        <v>0</v>
      </c>
      <c r="R52">
        <v>0</v>
      </c>
      <c r="S52">
        <v>0</v>
      </c>
      <c r="T52">
        <v>0</v>
      </c>
      <c r="U52">
        <v>0</v>
      </c>
      <c r="V52">
        <v>0</v>
      </c>
    </row>
    <row r="53" spans="1:22" x14ac:dyDescent="0.25">
      <c r="A53">
        <v>998</v>
      </c>
      <c r="B53">
        <v>998</v>
      </c>
      <c r="C53" t="s">
        <v>47</v>
      </c>
      <c r="D53" t="s">
        <v>47</v>
      </c>
      <c r="E53" t="s">
        <v>126</v>
      </c>
      <c r="F53">
        <v>53</v>
      </c>
      <c r="G53">
        <v>53</v>
      </c>
      <c r="H53">
        <v>0</v>
      </c>
      <c r="I53">
        <v>53</v>
      </c>
      <c r="J53">
        <v>0</v>
      </c>
      <c r="K53">
        <v>0</v>
      </c>
      <c r="L53">
        <v>0</v>
      </c>
      <c r="M53">
        <v>0</v>
      </c>
      <c r="N53">
        <v>53</v>
      </c>
      <c r="O53">
        <v>53</v>
      </c>
      <c r="P53" s="304">
        <v>53</v>
      </c>
      <c r="Q53">
        <v>53</v>
      </c>
      <c r="R53">
        <v>53</v>
      </c>
      <c r="S53">
        <v>53</v>
      </c>
      <c r="T53">
        <v>53</v>
      </c>
      <c r="U53">
        <v>53</v>
      </c>
      <c r="V53">
        <v>0</v>
      </c>
    </row>
    <row r="54" spans="1:22" x14ac:dyDescent="0.25">
      <c r="A54">
        <v>999</v>
      </c>
      <c r="B54">
        <v>999</v>
      </c>
      <c r="C54" t="s">
        <v>48</v>
      </c>
      <c r="D54" t="s">
        <v>48</v>
      </c>
      <c r="E54" t="s">
        <v>127</v>
      </c>
      <c r="F54">
        <v>53876</v>
      </c>
      <c r="G54">
        <v>53926</v>
      </c>
      <c r="H54">
        <v>0</v>
      </c>
      <c r="I54">
        <v>53881</v>
      </c>
      <c r="J54">
        <v>0</v>
      </c>
      <c r="K54">
        <v>0</v>
      </c>
      <c r="L54">
        <v>0</v>
      </c>
      <c r="M54">
        <v>0</v>
      </c>
      <c r="N54">
        <v>53897</v>
      </c>
      <c r="O54">
        <v>53970</v>
      </c>
      <c r="P54" s="304">
        <v>53950</v>
      </c>
      <c r="Q54">
        <v>53901</v>
      </c>
      <c r="R54">
        <v>53902</v>
      </c>
      <c r="S54">
        <v>53923</v>
      </c>
      <c r="T54">
        <v>53908</v>
      </c>
      <c r="U54">
        <v>53913</v>
      </c>
      <c r="V54">
        <v>0</v>
      </c>
    </row>
    <row r="56" spans="1:22" x14ac:dyDescent="0.25">
      <c r="D56" t="s">
        <v>225</v>
      </c>
      <c r="F56" s="165">
        <f>SUM(F3:F55)</f>
        <v>2824773</v>
      </c>
      <c r="G56" s="313">
        <f t="shared" ref="G56:V56" si="0">SUM(G3:G55)</f>
        <v>3902117987.9000001</v>
      </c>
      <c r="H56" s="313">
        <f t="shared" si="0"/>
        <v>0</v>
      </c>
      <c r="I56" s="313">
        <f t="shared" si="0"/>
        <v>2378968986</v>
      </c>
      <c r="J56" s="313">
        <f t="shared" si="0"/>
        <v>0</v>
      </c>
      <c r="K56" s="313">
        <f t="shared" si="0"/>
        <v>0</v>
      </c>
      <c r="L56" s="313">
        <f t="shared" si="0"/>
        <v>0</v>
      </c>
      <c r="M56" s="313">
        <f t="shared" si="0"/>
        <v>0</v>
      </c>
      <c r="N56" s="313">
        <f t="shared" si="0"/>
        <v>1588428066</v>
      </c>
      <c r="O56" s="313">
        <f t="shared" si="0"/>
        <v>330209140</v>
      </c>
      <c r="P56" s="313">
        <v>2226258886.8000002</v>
      </c>
      <c r="Q56" s="313">
        <f t="shared" si="0"/>
        <v>8683619126</v>
      </c>
      <c r="R56" s="313">
        <f t="shared" si="0"/>
        <v>755225600</v>
      </c>
      <c r="S56" s="313">
        <f t="shared" si="0"/>
        <v>1039092266</v>
      </c>
      <c r="T56" s="313">
        <f t="shared" si="0"/>
        <v>443628386</v>
      </c>
      <c r="U56" s="313">
        <f t="shared" si="0"/>
        <v>1649492975</v>
      </c>
      <c r="V56" s="313">
        <f t="shared" si="0"/>
        <v>0</v>
      </c>
    </row>
    <row r="57" spans="1:22" x14ac:dyDescent="0.25">
      <c r="D57" t="s">
        <v>227</v>
      </c>
      <c r="F57" s="313">
        <v>2824773</v>
      </c>
      <c r="G57" s="313">
        <v>3902117987.9000001</v>
      </c>
      <c r="H57" t="s">
        <v>226</v>
      </c>
      <c r="I57" s="165">
        <v>2378968986</v>
      </c>
      <c r="J57" t="s">
        <v>226</v>
      </c>
      <c r="K57" t="s">
        <v>226</v>
      </c>
      <c r="L57" t="s">
        <v>226</v>
      </c>
      <c r="M57" t="s">
        <v>226</v>
      </c>
      <c r="N57" s="165">
        <v>1588428066.05</v>
      </c>
      <c r="O57" s="313">
        <v>330209140</v>
      </c>
      <c r="P57" s="313"/>
      <c r="Q57" s="313">
        <v>8683619126</v>
      </c>
      <c r="R57" s="313">
        <v>755225600</v>
      </c>
      <c r="S57" s="313">
        <v>1039092266</v>
      </c>
      <c r="T57" s="313">
        <v>443628386</v>
      </c>
      <c r="U57" s="313">
        <v>1649492975</v>
      </c>
      <c r="V57" t="s">
        <v>226</v>
      </c>
    </row>
    <row r="58" spans="1:22" x14ac:dyDescent="0.25">
      <c r="D58" t="s">
        <v>228</v>
      </c>
      <c r="F58" s="313">
        <f>F56-F57</f>
        <v>0</v>
      </c>
      <c r="G58" s="313">
        <f t="shared" ref="G58:V58" si="1">G56-G57</f>
        <v>0</v>
      </c>
      <c r="H58" s="313" t="e">
        <f t="shared" si="1"/>
        <v>#VALUE!</v>
      </c>
      <c r="I58" s="313">
        <f t="shared" si="1"/>
        <v>0</v>
      </c>
      <c r="J58" s="313" t="e">
        <f t="shared" si="1"/>
        <v>#VALUE!</v>
      </c>
      <c r="K58" s="313" t="e">
        <f t="shared" si="1"/>
        <v>#VALUE!</v>
      </c>
      <c r="L58" s="313" t="e">
        <f t="shared" si="1"/>
        <v>#VALUE!</v>
      </c>
      <c r="M58" s="313" t="e">
        <f t="shared" si="1"/>
        <v>#VALUE!</v>
      </c>
      <c r="N58" s="313">
        <f t="shared" si="1"/>
        <v>-4.999995231628418E-2</v>
      </c>
      <c r="O58" s="313">
        <f t="shared" si="1"/>
        <v>0</v>
      </c>
      <c r="P58" s="313"/>
      <c r="Q58" s="313">
        <f t="shared" si="1"/>
        <v>0</v>
      </c>
      <c r="R58" s="313">
        <f t="shared" si="1"/>
        <v>0</v>
      </c>
      <c r="S58" s="313">
        <f t="shared" si="1"/>
        <v>0</v>
      </c>
      <c r="T58" s="313">
        <f t="shared" si="1"/>
        <v>0</v>
      </c>
      <c r="U58" s="313">
        <f t="shared" si="1"/>
        <v>0</v>
      </c>
      <c r="V58" s="313" t="e">
        <f t="shared" si="1"/>
        <v>#VALUE!</v>
      </c>
    </row>
    <row r="60" spans="1:22" x14ac:dyDescent="0.25">
      <c r="D60" t="s">
        <v>229</v>
      </c>
      <c r="G60" t="s">
        <v>155</v>
      </c>
      <c r="M60" t="s">
        <v>230</v>
      </c>
      <c r="V60" t="s">
        <v>231</v>
      </c>
    </row>
    <row r="61" spans="1:22" x14ac:dyDescent="0.25">
      <c r="G61" t="s">
        <v>156</v>
      </c>
      <c r="M61" t="s">
        <v>232</v>
      </c>
      <c r="V61" t="s">
        <v>233</v>
      </c>
    </row>
    <row r="62" spans="1:22" x14ac:dyDescent="0.25">
      <c r="G62" t="s">
        <v>157</v>
      </c>
      <c r="M62" s="250">
        <v>41851</v>
      </c>
      <c r="V62" t="s">
        <v>234</v>
      </c>
    </row>
    <row r="69" spans="1:22" x14ac:dyDescent="0.25">
      <c r="A69">
        <v>554</v>
      </c>
      <c r="F69">
        <f>F24</f>
        <v>0</v>
      </c>
      <c r="G69" s="304">
        <f t="shared" ref="G69:V69" si="2">G24</f>
        <v>0</v>
      </c>
      <c r="H69" s="304">
        <f t="shared" si="2"/>
        <v>0</v>
      </c>
      <c r="I69" s="304">
        <f t="shared" si="2"/>
        <v>960260</v>
      </c>
      <c r="J69" s="304">
        <f t="shared" si="2"/>
        <v>0</v>
      </c>
      <c r="K69" s="304">
        <f t="shared" si="2"/>
        <v>0</v>
      </c>
      <c r="L69" s="304">
        <f t="shared" si="2"/>
        <v>0</v>
      </c>
      <c r="M69" s="304">
        <f t="shared" si="2"/>
        <v>0</v>
      </c>
      <c r="N69" s="304">
        <f t="shared" si="2"/>
        <v>0</v>
      </c>
      <c r="O69" s="304">
        <f t="shared" si="2"/>
        <v>0</v>
      </c>
      <c r="P69" s="304">
        <f t="shared" ref="P69" si="3">P24</f>
        <v>0</v>
      </c>
      <c r="Q69" s="304">
        <f t="shared" si="2"/>
        <v>1929891</v>
      </c>
      <c r="R69" s="304">
        <f t="shared" si="2"/>
        <v>0</v>
      </c>
      <c r="S69" s="304">
        <f t="shared" si="2"/>
        <v>38752673</v>
      </c>
      <c r="T69" s="304">
        <f t="shared" si="2"/>
        <v>0</v>
      </c>
      <c r="U69" s="304">
        <f t="shared" si="2"/>
        <v>0</v>
      </c>
      <c r="V69" s="304">
        <f t="shared" si="2"/>
        <v>0</v>
      </c>
    </row>
    <row r="70" spans="1:22" x14ac:dyDescent="0.25">
      <c r="A70">
        <v>555</v>
      </c>
      <c r="F70" s="304">
        <f t="shared" ref="F70:V72" si="4">F25</f>
        <v>0</v>
      </c>
      <c r="G70" s="304">
        <f t="shared" si="4"/>
        <v>0</v>
      </c>
      <c r="H70" s="304">
        <f t="shared" si="4"/>
        <v>0</v>
      </c>
      <c r="I70" s="304">
        <f t="shared" si="4"/>
        <v>616952</v>
      </c>
      <c r="J70" s="304">
        <f t="shared" si="4"/>
        <v>0</v>
      </c>
      <c r="K70" s="304">
        <f t="shared" si="4"/>
        <v>0</v>
      </c>
      <c r="L70" s="304">
        <f t="shared" si="4"/>
        <v>0</v>
      </c>
      <c r="M70" s="304">
        <f t="shared" si="4"/>
        <v>0</v>
      </c>
      <c r="N70" s="304">
        <f t="shared" si="4"/>
        <v>0</v>
      </c>
      <c r="O70" s="304">
        <f t="shared" si="4"/>
        <v>0</v>
      </c>
      <c r="P70" s="304">
        <f t="shared" ref="P70" si="5">P25</f>
        <v>0</v>
      </c>
      <c r="Q70" s="304">
        <f t="shared" si="4"/>
        <v>406844</v>
      </c>
      <c r="R70" s="304">
        <f t="shared" si="4"/>
        <v>0</v>
      </c>
      <c r="S70" s="304">
        <f t="shared" si="4"/>
        <v>38752673</v>
      </c>
      <c r="T70" s="304">
        <f t="shared" si="4"/>
        <v>0</v>
      </c>
      <c r="U70" s="304">
        <f t="shared" si="4"/>
        <v>0</v>
      </c>
      <c r="V70" s="304">
        <f t="shared" si="4"/>
        <v>0</v>
      </c>
    </row>
    <row r="71" spans="1:22" x14ac:dyDescent="0.25">
      <c r="A71">
        <v>556</v>
      </c>
      <c r="F71" s="304">
        <f t="shared" si="4"/>
        <v>0</v>
      </c>
      <c r="G71" s="304">
        <f t="shared" si="4"/>
        <v>0</v>
      </c>
      <c r="H71" s="304">
        <f t="shared" si="4"/>
        <v>0</v>
      </c>
      <c r="I71" s="304">
        <f t="shared" si="4"/>
        <v>0</v>
      </c>
      <c r="J71" s="304">
        <f t="shared" si="4"/>
        <v>0</v>
      </c>
      <c r="K71" s="304">
        <f t="shared" si="4"/>
        <v>0</v>
      </c>
      <c r="L71" s="304">
        <f t="shared" si="4"/>
        <v>0</v>
      </c>
      <c r="M71" s="304">
        <f t="shared" si="4"/>
        <v>0</v>
      </c>
      <c r="N71" s="304">
        <f t="shared" si="4"/>
        <v>0</v>
      </c>
      <c r="O71" s="304">
        <f t="shared" si="4"/>
        <v>0</v>
      </c>
      <c r="P71" s="304">
        <f t="shared" ref="P71" si="6">P26</f>
        <v>0</v>
      </c>
      <c r="Q71" s="304">
        <f t="shared" si="4"/>
        <v>3788537</v>
      </c>
      <c r="R71" s="304">
        <f t="shared" si="4"/>
        <v>0</v>
      </c>
      <c r="S71" s="304">
        <f t="shared" si="4"/>
        <v>0</v>
      </c>
      <c r="T71" s="304">
        <f t="shared" si="4"/>
        <v>0</v>
      </c>
      <c r="U71" s="304">
        <f t="shared" si="4"/>
        <v>0</v>
      </c>
      <c r="V71" s="304">
        <f t="shared" si="4"/>
        <v>0</v>
      </c>
    </row>
    <row r="72" spans="1:22" x14ac:dyDescent="0.25">
      <c r="A72">
        <v>557</v>
      </c>
      <c r="F72" s="304">
        <f t="shared" si="4"/>
        <v>0</v>
      </c>
      <c r="G72" s="304">
        <f t="shared" si="4"/>
        <v>0</v>
      </c>
      <c r="H72" s="304">
        <f t="shared" si="4"/>
        <v>0</v>
      </c>
      <c r="I72" s="304">
        <f t="shared" si="4"/>
        <v>0</v>
      </c>
      <c r="J72" s="304">
        <f t="shared" si="4"/>
        <v>0</v>
      </c>
      <c r="K72" s="304">
        <f t="shared" si="4"/>
        <v>0</v>
      </c>
      <c r="L72" s="304">
        <f t="shared" si="4"/>
        <v>0</v>
      </c>
      <c r="M72" s="304">
        <f t="shared" si="4"/>
        <v>0</v>
      </c>
      <c r="N72" s="304">
        <f t="shared" si="4"/>
        <v>0</v>
      </c>
      <c r="O72" s="304">
        <f t="shared" si="4"/>
        <v>0</v>
      </c>
      <c r="P72" s="304">
        <f t="shared" ref="P72" si="7">P27</f>
        <v>0</v>
      </c>
      <c r="Q72" s="304">
        <f t="shared" si="4"/>
        <v>3270890</v>
      </c>
      <c r="R72" s="304">
        <f t="shared" si="4"/>
        <v>0</v>
      </c>
      <c r="S72" s="304">
        <f t="shared" si="4"/>
        <v>0</v>
      </c>
      <c r="T72" s="304">
        <f t="shared" si="4"/>
        <v>0</v>
      </c>
      <c r="U72" s="304">
        <f t="shared" si="4"/>
        <v>0</v>
      </c>
      <c r="V72" s="304">
        <f t="shared" si="4"/>
        <v>0</v>
      </c>
    </row>
    <row r="73" spans="1:22" x14ac:dyDescent="0.25">
      <c r="A73">
        <v>577</v>
      </c>
      <c r="F73">
        <f>F28</f>
        <v>0</v>
      </c>
      <c r="G73" s="304">
        <f t="shared" ref="G73:V73" si="8">G28</f>
        <v>0</v>
      </c>
      <c r="H73" s="304">
        <f t="shared" si="8"/>
        <v>0</v>
      </c>
      <c r="I73" s="304">
        <f t="shared" si="8"/>
        <v>1</v>
      </c>
      <c r="J73" s="304">
        <f t="shared" si="8"/>
        <v>0</v>
      </c>
      <c r="K73" s="304">
        <f t="shared" si="8"/>
        <v>0</v>
      </c>
      <c r="L73" s="304">
        <f t="shared" si="8"/>
        <v>0</v>
      </c>
      <c r="M73" s="304">
        <f t="shared" si="8"/>
        <v>0</v>
      </c>
      <c r="N73" s="304">
        <f t="shared" si="8"/>
        <v>0</v>
      </c>
      <c r="O73" s="304">
        <f t="shared" si="8"/>
        <v>0</v>
      </c>
      <c r="P73" s="304">
        <f t="shared" ref="P73" si="9">P28</f>
        <v>1</v>
      </c>
      <c r="Q73" s="304">
        <f t="shared" si="8"/>
        <v>1</v>
      </c>
      <c r="R73" s="304">
        <f t="shared" si="8"/>
        <v>1</v>
      </c>
      <c r="S73" s="304">
        <f t="shared" si="8"/>
        <v>0</v>
      </c>
      <c r="T73" s="304">
        <f t="shared" si="8"/>
        <v>0</v>
      </c>
      <c r="U73" s="304">
        <f t="shared" si="8"/>
        <v>0</v>
      </c>
      <c r="V73" s="304">
        <f t="shared" si="8"/>
        <v>0</v>
      </c>
    </row>
    <row r="74" spans="1:22" x14ac:dyDescent="0.25">
      <c r="A74">
        <v>603</v>
      </c>
      <c r="F74">
        <f>F31</f>
        <v>1</v>
      </c>
      <c r="G74" s="304">
        <f t="shared" ref="G74:V74" si="10">G31</f>
        <v>1</v>
      </c>
      <c r="H74" s="304">
        <f t="shared" si="10"/>
        <v>0</v>
      </c>
      <c r="I74" s="304">
        <f t="shared" si="10"/>
        <v>1</v>
      </c>
      <c r="J74" s="304">
        <f t="shared" si="10"/>
        <v>0</v>
      </c>
      <c r="K74" s="304">
        <f t="shared" si="10"/>
        <v>0</v>
      </c>
      <c r="L74" s="304">
        <f t="shared" si="10"/>
        <v>0</v>
      </c>
      <c r="M74" s="304">
        <f t="shared" si="10"/>
        <v>0</v>
      </c>
      <c r="N74" s="304">
        <f t="shared" si="10"/>
        <v>1</v>
      </c>
      <c r="O74" s="304">
        <f t="shared" si="10"/>
        <v>1</v>
      </c>
      <c r="P74" s="304">
        <f t="shared" ref="P74" si="11">P31</f>
        <v>1</v>
      </c>
      <c r="Q74" s="304">
        <f t="shared" si="10"/>
        <v>1</v>
      </c>
      <c r="R74" s="304">
        <f t="shared" si="10"/>
        <v>1</v>
      </c>
      <c r="S74" s="304">
        <f t="shared" si="10"/>
        <v>2</v>
      </c>
      <c r="T74" s="304">
        <f t="shared" si="10"/>
        <v>1</v>
      </c>
      <c r="U74" s="304">
        <f t="shared" si="10"/>
        <v>1</v>
      </c>
      <c r="V74" s="304">
        <f t="shared" si="10"/>
        <v>0</v>
      </c>
    </row>
    <row r="75" spans="1:22" x14ac:dyDescent="0.25">
      <c r="A75">
        <v>605</v>
      </c>
      <c r="F75">
        <f>F32</f>
        <v>1</v>
      </c>
      <c r="G75" s="304">
        <f t="shared" ref="G75:V75" si="12">G32</f>
        <v>1</v>
      </c>
      <c r="H75" s="304">
        <f t="shared" si="12"/>
        <v>0</v>
      </c>
      <c r="I75" s="304">
        <f t="shared" si="12"/>
        <v>1</v>
      </c>
      <c r="J75" s="304">
        <f t="shared" si="12"/>
        <v>0</v>
      </c>
      <c r="K75" s="304">
        <f t="shared" si="12"/>
        <v>0</v>
      </c>
      <c r="L75" s="304">
        <f t="shared" si="12"/>
        <v>0</v>
      </c>
      <c r="M75" s="304">
        <f t="shared" si="12"/>
        <v>0</v>
      </c>
      <c r="N75" s="304">
        <f t="shared" si="12"/>
        <v>1</v>
      </c>
      <c r="O75" s="304">
        <f t="shared" si="12"/>
        <v>1</v>
      </c>
      <c r="P75" s="304">
        <f t="shared" ref="P75" si="13">P32</f>
        <v>1</v>
      </c>
      <c r="Q75" s="304">
        <f t="shared" si="12"/>
        <v>1</v>
      </c>
      <c r="R75" s="304">
        <f t="shared" si="12"/>
        <v>1</v>
      </c>
      <c r="S75" s="304">
        <f t="shared" si="12"/>
        <v>1</v>
      </c>
      <c r="T75" s="304">
        <f t="shared" si="12"/>
        <v>1</v>
      </c>
      <c r="U75" s="304">
        <f t="shared" si="12"/>
        <v>1</v>
      </c>
      <c r="V75" s="304">
        <f t="shared" si="12"/>
        <v>0</v>
      </c>
    </row>
    <row r="76" spans="1:22" x14ac:dyDescent="0.25">
      <c r="A76">
        <v>606</v>
      </c>
      <c r="F76" s="304">
        <f t="shared" ref="F76:V88" si="14">F33</f>
        <v>0</v>
      </c>
      <c r="G76" s="304">
        <f t="shared" si="14"/>
        <v>0</v>
      </c>
      <c r="H76" s="304">
        <f t="shared" si="14"/>
        <v>0</v>
      </c>
      <c r="I76" s="304">
        <f t="shared" si="14"/>
        <v>1</v>
      </c>
      <c r="J76" s="304">
        <f t="shared" si="14"/>
        <v>0</v>
      </c>
      <c r="K76" s="304">
        <f t="shared" si="14"/>
        <v>0</v>
      </c>
      <c r="L76" s="304">
        <f t="shared" si="14"/>
        <v>0</v>
      </c>
      <c r="M76" s="304">
        <f t="shared" si="14"/>
        <v>0</v>
      </c>
      <c r="N76" s="304">
        <f t="shared" si="14"/>
        <v>0</v>
      </c>
      <c r="O76" s="304">
        <f t="shared" si="14"/>
        <v>0</v>
      </c>
      <c r="P76" s="304">
        <f t="shared" ref="P76" si="15">P33</f>
        <v>0</v>
      </c>
      <c r="Q76" s="304">
        <f t="shared" si="14"/>
        <v>1</v>
      </c>
      <c r="R76" s="304">
        <f t="shared" si="14"/>
        <v>0</v>
      </c>
      <c r="S76" s="304">
        <f t="shared" si="14"/>
        <v>1</v>
      </c>
      <c r="T76" s="304">
        <f t="shared" si="14"/>
        <v>0</v>
      </c>
      <c r="U76" s="304">
        <f t="shared" si="14"/>
        <v>0</v>
      </c>
      <c r="V76" s="304">
        <f t="shared" si="14"/>
        <v>0</v>
      </c>
    </row>
    <row r="77" spans="1:22" x14ac:dyDescent="0.25">
      <c r="A77">
        <v>607</v>
      </c>
      <c r="F77" s="304">
        <f t="shared" si="14"/>
        <v>0</v>
      </c>
      <c r="G77" s="304">
        <f t="shared" si="14"/>
        <v>5992320</v>
      </c>
      <c r="H77" s="304">
        <f t="shared" si="14"/>
        <v>0</v>
      </c>
      <c r="I77" s="304">
        <f t="shared" si="14"/>
        <v>0</v>
      </c>
      <c r="J77" s="304">
        <f t="shared" si="14"/>
        <v>0</v>
      </c>
      <c r="K77" s="304">
        <f t="shared" si="14"/>
        <v>0</v>
      </c>
      <c r="L77" s="304">
        <f t="shared" si="14"/>
        <v>0</v>
      </c>
      <c r="M77" s="304">
        <f t="shared" si="14"/>
        <v>0</v>
      </c>
      <c r="N77" s="304">
        <f t="shared" si="14"/>
        <v>0</v>
      </c>
      <c r="O77" s="304">
        <f t="shared" si="14"/>
        <v>0</v>
      </c>
      <c r="P77" s="304">
        <f t="shared" ref="P77" si="16">P34</f>
        <v>1156141</v>
      </c>
      <c r="Q77" s="304">
        <f t="shared" si="14"/>
        <v>0</v>
      </c>
      <c r="R77" s="304">
        <f t="shared" si="14"/>
        <v>0</v>
      </c>
      <c r="S77" s="304">
        <f t="shared" si="14"/>
        <v>15153534</v>
      </c>
      <c r="T77" s="304">
        <f t="shared" si="14"/>
        <v>0</v>
      </c>
      <c r="U77" s="304">
        <f t="shared" si="14"/>
        <v>0</v>
      </c>
      <c r="V77" s="304">
        <f t="shared" si="14"/>
        <v>0</v>
      </c>
    </row>
    <row r="78" spans="1:22" x14ac:dyDescent="0.25">
      <c r="A78">
        <v>608</v>
      </c>
      <c r="F78" s="304">
        <f t="shared" si="14"/>
        <v>0</v>
      </c>
      <c r="G78" s="304">
        <f t="shared" si="14"/>
        <v>6707794</v>
      </c>
      <c r="H78" s="304">
        <f t="shared" si="14"/>
        <v>0</v>
      </c>
      <c r="I78" s="304">
        <f t="shared" si="14"/>
        <v>0</v>
      </c>
      <c r="J78" s="304">
        <f t="shared" si="14"/>
        <v>0</v>
      </c>
      <c r="K78" s="304">
        <f t="shared" si="14"/>
        <v>0</v>
      </c>
      <c r="L78" s="304">
        <f t="shared" si="14"/>
        <v>0</v>
      </c>
      <c r="M78" s="304">
        <f t="shared" si="14"/>
        <v>0</v>
      </c>
      <c r="N78" s="304">
        <f t="shared" si="14"/>
        <v>0</v>
      </c>
      <c r="O78" s="304">
        <f t="shared" si="14"/>
        <v>0</v>
      </c>
      <c r="P78" s="304">
        <f t="shared" ref="P78" si="17">P35</f>
        <v>1813608</v>
      </c>
      <c r="Q78" s="304">
        <f t="shared" si="14"/>
        <v>0</v>
      </c>
      <c r="R78" s="304">
        <f t="shared" si="14"/>
        <v>0</v>
      </c>
      <c r="S78" s="304">
        <f t="shared" si="14"/>
        <v>0</v>
      </c>
      <c r="T78" s="304">
        <f t="shared" si="14"/>
        <v>0</v>
      </c>
      <c r="U78" s="304">
        <f t="shared" si="14"/>
        <v>0</v>
      </c>
      <c r="V78" s="304">
        <f t="shared" si="14"/>
        <v>0</v>
      </c>
    </row>
    <row r="79" spans="1:22" x14ac:dyDescent="0.25">
      <c r="A79">
        <v>609</v>
      </c>
      <c r="F79" s="304">
        <f t="shared" si="14"/>
        <v>0</v>
      </c>
      <c r="G79" s="304">
        <f t="shared" si="14"/>
        <v>111.9</v>
      </c>
      <c r="H79" s="304">
        <f t="shared" si="14"/>
        <v>0</v>
      </c>
      <c r="I79" s="304">
        <f t="shared" si="14"/>
        <v>0</v>
      </c>
      <c r="J79" s="304">
        <f t="shared" si="14"/>
        <v>0</v>
      </c>
      <c r="K79" s="304">
        <f t="shared" si="14"/>
        <v>0</v>
      </c>
      <c r="L79" s="304">
        <f t="shared" si="14"/>
        <v>0</v>
      </c>
      <c r="M79" s="304">
        <f t="shared" si="14"/>
        <v>0</v>
      </c>
      <c r="N79" s="304">
        <f t="shared" si="14"/>
        <v>0</v>
      </c>
      <c r="O79" s="304">
        <f t="shared" si="14"/>
        <v>0</v>
      </c>
      <c r="P79" s="304">
        <f t="shared" ref="P79" si="18">P36</f>
        <v>156.80000000000001</v>
      </c>
      <c r="Q79" s="304">
        <f t="shared" si="14"/>
        <v>0</v>
      </c>
      <c r="R79" s="304">
        <f t="shared" si="14"/>
        <v>0</v>
      </c>
      <c r="S79" s="304">
        <f t="shared" si="14"/>
        <v>0</v>
      </c>
      <c r="T79" s="304">
        <f t="shared" si="14"/>
        <v>0</v>
      </c>
      <c r="U79" s="304">
        <f t="shared" si="14"/>
        <v>0</v>
      </c>
      <c r="V79" s="304">
        <f t="shared" si="14"/>
        <v>0</v>
      </c>
    </row>
    <row r="80" spans="1:22" x14ac:dyDescent="0.25">
      <c r="A80">
        <v>610</v>
      </c>
      <c r="F80" s="304">
        <f t="shared" si="14"/>
        <v>0</v>
      </c>
      <c r="G80" s="304">
        <f t="shared" si="14"/>
        <v>0</v>
      </c>
      <c r="H80" s="304">
        <f t="shared" si="14"/>
        <v>0</v>
      </c>
      <c r="I80" s="304">
        <f t="shared" si="14"/>
        <v>0</v>
      </c>
      <c r="J80" s="304">
        <f t="shared" si="14"/>
        <v>0</v>
      </c>
      <c r="K80" s="304">
        <f t="shared" si="14"/>
        <v>0</v>
      </c>
      <c r="L80" s="304">
        <f t="shared" si="14"/>
        <v>0</v>
      </c>
      <c r="M80" s="304">
        <f t="shared" si="14"/>
        <v>0</v>
      </c>
      <c r="N80" s="304">
        <f t="shared" si="14"/>
        <v>0</v>
      </c>
      <c r="O80" s="304">
        <f t="shared" si="14"/>
        <v>0</v>
      </c>
      <c r="P80" s="304">
        <f t="shared" ref="P80" si="19">P37</f>
        <v>0</v>
      </c>
      <c r="Q80" s="304">
        <f t="shared" si="14"/>
        <v>0</v>
      </c>
      <c r="R80" s="304">
        <f t="shared" si="14"/>
        <v>0</v>
      </c>
      <c r="S80" s="304">
        <f t="shared" si="14"/>
        <v>0</v>
      </c>
      <c r="T80" s="304">
        <f t="shared" si="14"/>
        <v>0</v>
      </c>
      <c r="U80" s="304">
        <f t="shared" si="14"/>
        <v>0</v>
      </c>
      <c r="V80" s="304">
        <f t="shared" si="14"/>
        <v>0</v>
      </c>
    </row>
    <row r="81" spans="1:22" x14ac:dyDescent="0.25">
      <c r="A81">
        <v>611</v>
      </c>
      <c r="F81" s="304">
        <f t="shared" si="14"/>
        <v>0</v>
      </c>
      <c r="G81" s="304">
        <f t="shared" si="14"/>
        <v>0</v>
      </c>
      <c r="H81" s="304">
        <f t="shared" si="14"/>
        <v>0</v>
      </c>
      <c r="I81" s="304">
        <f t="shared" si="14"/>
        <v>0</v>
      </c>
      <c r="J81" s="304">
        <f t="shared" si="14"/>
        <v>0</v>
      </c>
      <c r="K81" s="304">
        <f t="shared" si="14"/>
        <v>0</v>
      </c>
      <c r="L81" s="304">
        <f t="shared" si="14"/>
        <v>0</v>
      </c>
      <c r="M81" s="304">
        <f t="shared" si="14"/>
        <v>0</v>
      </c>
      <c r="N81" s="304">
        <f t="shared" si="14"/>
        <v>0</v>
      </c>
      <c r="O81" s="304">
        <f t="shared" si="14"/>
        <v>0</v>
      </c>
      <c r="P81" s="304">
        <f t="shared" ref="P81" si="20">P38</f>
        <v>0</v>
      </c>
      <c r="Q81" s="304">
        <f t="shared" si="14"/>
        <v>0</v>
      </c>
      <c r="R81" s="304">
        <f t="shared" si="14"/>
        <v>0</v>
      </c>
      <c r="S81" s="304">
        <f t="shared" si="14"/>
        <v>0</v>
      </c>
      <c r="T81" s="304">
        <f t="shared" si="14"/>
        <v>0</v>
      </c>
      <c r="U81" s="304">
        <f t="shared" si="14"/>
        <v>0</v>
      </c>
      <c r="V81" s="304">
        <f t="shared" si="14"/>
        <v>0</v>
      </c>
    </row>
    <row r="82" spans="1:22" x14ac:dyDescent="0.25">
      <c r="A82">
        <v>612</v>
      </c>
      <c r="F82" s="304">
        <f t="shared" si="14"/>
        <v>0</v>
      </c>
      <c r="G82" s="304">
        <f t="shared" si="14"/>
        <v>0</v>
      </c>
      <c r="H82" s="304">
        <f t="shared" si="14"/>
        <v>0</v>
      </c>
      <c r="I82" s="304">
        <f t="shared" si="14"/>
        <v>0</v>
      </c>
      <c r="J82" s="304">
        <f t="shared" si="14"/>
        <v>0</v>
      </c>
      <c r="K82" s="304">
        <f t="shared" si="14"/>
        <v>0</v>
      </c>
      <c r="L82" s="304">
        <f t="shared" si="14"/>
        <v>0</v>
      </c>
      <c r="M82" s="304">
        <f t="shared" si="14"/>
        <v>0</v>
      </c>
      <c r="N82" s="304">
        <f t="shared" si="14"/>
        <v>0</v>
      </c>
      <c r="O82" s="304">
        <f t="shared" si="14"/>
        <v>0</v>
      </c>
      <c r="P82" s="304">
        <f t="shared" ref="P82" si="21">P39</f>
        <v>0</v>
      </c>
      <c r="Q82" s="304">
        <f t="shared" si="14"/>
        <v>0</v>
      </c>
      <c r="R82" s="304">
        <f t="shared" si="14"/>
        <v>0</v>
      </c>
      <c r="S82" s="304">
        <f t="shared" si="14"/>
        <v>0</v>
      </c>
      <c r="T82" s="304">
        <f t="shared" si="14"/>
        <v>0</v>
      </c>
      <c r="U82" s="304">
        <f t="shared" si="14"/>
        <v>0</v>
      </c>
      <c r="V82" s="304">
        <f t="shared" si="14"/>
        <v>0</v>
      </c>
    </row>
    <row r="83" spans="1:22" x14ac:dyDescent="0.25">
      <c r="A83">
        <v>613</v>
      </c>
      <c r="F83" s="304">
        <f t="shared" si="14"/>
        <v>0</v>
      </c>
      <c r="G83" s="304">
        <f t="shared" si="14"/>
        <v>0</v>
      </c>
      <c r="H83" s="304">
        <f t="shared" si="14"/>
        <v>0</v>
      </c>
      <c r="I83" s="304">
        <f t="shared" si="14"/>
        <v>0</v>
      </c>
      <c r="J83" s="304">
        <f t="shared" si="14"/>
        <v>0</v>
      </c>
      <c r="K83" s="304">
        <f t="shared" si="14"/>
        <v>0</v>
      </c>
      <c r="L83" s="304">
        <f t="shared" si="14"/>
        <v>0</v>
      </c>
      <c r="M83" s="304">
        <f t="shared" si="14"/>
        <v>0</v>
      </c>
      <c r="N83" s="304">
        <f t="shared" si="14"/>
        <v>0</v>
      </c>
      <c r="O83" s="304">
        <f t="shared" si="14"/>
        <v>0</v>
      </c>
      <c r="P83" s="304">
        <f t="shared" ref="P83" si="22">P40</f>
        <v>0</v>
      </c>
      <c r="Q83" s="304">
        <f t="shared" si="14"/>
        <v>0</v>
      </c>
      <c r="R83" s="304">
        <f t="shared" si="14"/>
        <v>0</v>
      </c>
      <c r="S83" s="304">
        <f t="shared" si="14"/>
        <v>0</v>
      </c>
      <c r="T83" s="304">
        <f t="shared" si="14"/>
        <v>0</v>
      </c>
      <c r="U83" s="304">
        <f t="shared" si="14"/>
        <v>0</v>
      </c>
      <c r="V83" s="304">
        <f t="shared" si="14"/>
        <v>0</v>
      </c>
    </row>
    <row r="84" spans="1:22" x14ac:dyDescent="0.25">
      <c r="A84">
        <v>614</v>
      </c>
      <c r="F84" s="304">
        <f t="shared" si="14"/>
        <v>0</v>
      </c>
      <c r="G84" s="304">
        <f t="shared" si="14"/>
        <v>0</v>
      </c>
      <c r="H84" s="304">
        <f t="shared" si="14"/>
        <v>0</v>
      </c>
      <c r="I84" s="304">
        <f t="shared" si="14"/>
        <v>0</v>
      </c>
      <c r="J84" s="304">
        <f t="shared" si="14"/>
        <v>0</v>
      </c>
      <c r="K84" s="304">
        <f t="shared" si="14"/>
        <v>0</v>
      </c>
      <c r="L84" s="304">
        <f t="shared" si="14"/>
        <v>0</v>
      </c>
      <c r="M84" s="304">
        <f t="shared" si="14"/>
        <v>0</v>
      </c>
      <c r="N84" s="304">
        <f t="shared" si="14"/>
        <v>0</v>
      </c>
      <c r="O84" s="304">
        <f t="shared" si="14"/>
        <v>0</v>
      </c>
      <c r="P84" s="304">
        <f t="shared" ref="P84" si="23">P41</f>
        <v>0</v>
      </c>
      <c r="Q84" s="304">
        <f t="shared" si="14"/>
        <v>0</v>
      </c>
      <c r="R84" s="304">
        <f t="shared" si="14"/>
        <v>0</v>
      </c>
      <c r="S84" s="304">
        <f t="shared" si="14"/>
        <v>0</v>
      </c>
      <c r="T84" s="304">
        <f t="shared" si="14"/>
        <v>0</v>
      </c>
      <c r="U84" s="304">
        <f t="shared" si="14"/>
        <v>0</v>
      </c>
      <c r="V84" s="304">
        <f t="shared" si="14"/>
        <v>0</v>
      </c>
    </row>
    <row r="85" spans="1:22" x14ac:dyDescent="0.25">
      <c r="A85">
        <v>615</v>
      </c>
      <c r="F85" s="304">
        <f t="shared" si="14"/>
        <v>0</v>
      </c>
      <c r="G85" s="304">
        <f t="shared" si="14"/>
        <v>0</v>
      </c>
      <c r="H85" s="304">
        <f t="shared" si="14"/>
        <v>0</v>
      </c>
      <c r="I85" s="304">
        <f t="shared" si="14"/>
        <v>0</v>
      </c>
      <c r="J85" s="304">
        <f t="shared" si="14"/>
        <v>0</v>
      </c>
      <c r="K85" s="304">
        <f t="shared" si="14"/>
        <v>0</v>
      </c>
      <c r="L85" s="304">
        <f t="shared" si="14"/>
        <v>0</v>
      </c>
      <c r="M85" s="304">
        <f t="shared" si="14"/>
        <v>0</v>
      </c>
      <c r="N85" s="304">
        <f t="shared" si="14"/>
        <v>0</v>
      </c>
      <c r="O85" s="304">
        <f t="shared" si="14"/>
        <v>0</v>
      </c>
      <c r="P85" s="304">
        <f t="shared" ref="P85" si="24">P42</f>
        <v>0</v>
      </c>
      <c r="Q85" s="304">
        <f t="shared" si="14"/>
        <v>0</v>
      </c>
      <c r="R85" s="304">
        <f t="shared" si="14"/>
        <v>0</v>
      </c>
      <c r="S85" s="304">
        <f t="shared" si="14"/>
        <v>0</v>
      </c>
      <c r="T85" s="304">
        <f t="shared" si="14"/>
        <v>0</v>
      </c>
      <c r="U85" s="304">
        <f t="shared" si="14"/>
        <v>0</v>
      </c>
      <c r="V85" s="304">
        <f t="shared" si="14"/>
        <v>0</v>
      </c>
    </row>
    <row r="86" spans="1:22" x14ac:dyDescent="0.25">
      <c r="A86">
        <v>616</v>
      </c>
      <c r="F86" s="304">
        <f t="shared" si="14"/>
        <v>0</v>
      </c>
      <c r="G86" s="304">
        <f t="shared" si="14"/>
        <v>0</v>
      </c>
      <c r="H86" s="304">
        <f t="shared" si="14"/>
        <v>0</v>
      </c>
      <c r="I86" s="304">
        <f t="shared" si="14"/>
        <v>0</v>
      </c>
      <c r="J86" s="304">
        <f t="shared" si="14"/>
        <v>0</v>
      </c>
      <c r="K86" s="304">
        <f t="shared" si="14"/>
        <v>0</v>
      </c>
      <c r="L86" s="304">
        <f t="shared" si="14"/>
        <v>0</v>
      </c>
      <c r="M86" s="304">
        <f t="shared" si="14"/>
        <v>0</v>
      </c>
      <c r="N86" s="304">
        <f t="shared" si="14"/>
        <v>0</v>
      </c>
      <c r="O86" s="304">
        <f t="shared" si="14"/>
        <v>0</v>
      </c>
      <c r="P86" s="304">
        <f t="shared" ref="P86" si="25">P43</f>
        <v>0</v>
      </c>
      <c r="Q86" s="304">
        <f t="shared" si="14"/>
        <v>0</v>
      </c>
      <c r="R86" s="304">
        <f t="shared" si="14"/>
        <v>0</v>
      </c>
      <c r="S86" s="304">
        <f t="shared" si="14"/>
        <v>0</v>
      </c>
      <c r="T86" s="304">
        <f t="shared" si="14"/>
        <v>0</v>
      </c>
      <c r="U86" s="304">
        <f t="shared" si="14"/>
        <v>0</v>
      </c>
      <c r="V86" s="304">
        <f t="shared" si="14"/>
        <v>0</v>
      </c>
    </row>
    <row r="87" spans="1:22" x14ac:dyDescent="0.25">
      <c r="A87">
        <v>617</v>
      </c>
      <c r="F87" s="304">
        <f t="shared" si="14"/>
        <v>0</v>
      </c>
      <c r="G87" s="304">
        <f t="shared" si="14"/>
        <v>0</v>
      </c>
      <c r="H87" s="304">
        <f t="shared" si="14"/>
        <v>0</v>
      </c>
      <c r="I87" s="304">
        <f t="shared" si="14"/>
        <v>0</v>
      </c>
      <c r="J87" s="304">
        <f t="shared" si="14"/>
        <v>0</v>
      </c>
      <c r="K87" s="304">
        <f t="shared" si="14"/>
        <v>0</v>
      </c>
      <c r="L87" s="304">
        <f t="shared" si="14"/>
        <v>0</v>
      </c>
      <c r="M87" s="304">
        <f t="shared" si="14"/>
        <v>0</v>
      </c>
      <c r="N87" s="304">
        <f t="shared" si="14"/>
        <v>0</v>
      </c>
      <c r="O87" s="304">
        <f t="shared" si="14"/>
        <v>0</v>
      </c>
      <c r="P87" s="304">
        <f t="shared" ref="P87" si="26">P44</f>
        <v>0</v>
      </c>
      <c r="Q87" s="304">
        <f t="shared" si="14"/>
        <v>0</v>
      </c>
      <c r="R87" s="304">
        <f t="shared" si="14"/>
        <v>0</v>
      </c>
      <c r="S87" s="304">
        <f t="shared" si="14"/>
        <v>0</v>
      </c>
      <c r="T87" s="304">
        <f t="shared" si="14"/>
        <v>0</v>
      </c>
      <c r="U87" s="304">
        <f t="shared" si="14"/>
        <v>0</v>
      </c>
      <c r="V87" s="304">
        <f t="shared" si="14"/>
        <v>0</v>
      </c>
    </row>
    <row r="88" spans="1:22" x14ac:dyDescent="0.25">
      <c r="A88">
        <v>618</v>
      </c>
      <c r="F88" s="304">
        <f t="shared" si="14"/>
        <v>0</v>
      </c>
      <c r="G88" s="304">
        <f t="shared" si="14"/>
        <v>0</v>
      </c>
      <c r="H88" s="304">
        <f t="shared" si="14"/>
        <v>0</v>
      </c>
      <c r="I88" s="304">
        <f t="shared" si="14"/>
        <v>0</v>
      </c>
      <c r="J88" s="304">
        <f t="shared" si="14"/>
        <v>0</v>
      </c>
      <c r="K88" s="304">
        <f t="shared" si="14"/>
        <v>0</v>
      </c>
      <c r="L88" s="304">
        <f t="shared" si="14"/>
        <v>0</v>
      </c>
      <c r="M88" s="304">
        <f t="shared" si="14"/>
        <v>0</v>
      </c>
      <c r="N88" s="304">
        <f t="shared" si="14"/>
        <v>0</v>
      </c>
      <c r="O88" s="304">
        <f t="shared" si="14"/>
        <v>0</v>
      </c>
      <c r="P88" s="304">
        <f t="shared" ref="P88" si="27">P45</f>
        <v>0</v>
      </c>
      <c r="Q88" s="304">
        <f t="shared" si="14"/>
        <v>0</v>
      </c>
      <c r="R88" s="304">
        <f t="shared" si="14"/>
        <v>0</v>
      </c>
      <c r="S88" s="304">
        <f t="shared" si="14"/>
        <v>0</v>
      </c>
      <c r="T88" s="304">
        <f t="shared" si="14"/>
        <v>0</v>
      </c>
      <c r="U88" s="304">
        <f t="shared" si="14"/>
        <v>0</v>
      </c>
      <c r="V88" s="304">
        <f t="shared" si="14"/>
        <v>0</v>
      </c>
    </row>
    <row r="89" spans="1:22" s="304" customFormat="1" x14ac:dyDescent="0.25">
      <c r="A89" s="304">
        <v>620</v>
      </c>
      <c r="F89" s="304">
        <f>F46</f>
        <v>2</v>
      </c>
      <c r="G89" s="304">
        <f t="shared" ref="G89:V89" si="28">G46</f>
        <v>2</v>
      </c>
      <c r="H89" s="304">
        <f t="shared" si="28"/>
        <v>0</v>
      </c>
      <c r="I89" s="304">
        <f t="shared" si="28"/>
        <v>2</v>
      </c>
      <c r="J89" s="304">
        <f t="shared" si="28"/>
        <v>0</v>
      </c>
      <c r="K89" s="304">
        <f t="shared" si="28"/>
        <v>0</v>
      </c>
      <c r="L89" s="304">
        <f t="shared" si="28"/>
        <v>0</v>
      </c>
      <c r="M89" s="304">
        <f t="shared" si="28"/>
        <v>0</v>
      </c>
      <c r="N89" s="304">
        <f t="shared" si="28"/>
        <v>0</v>
      </c>
      <c r="O89" s="304">
        <f t="shared" si="28"/>
        <v>2</v>
      </c>
      <c r="P89" s="304">
        <f t="shared" ref="P89" si="29">P46</f>
        <v>1</v>
      </c>
      <c r="Q89" s="304">
        <f t="shared" si="28"/>
        <v>2</v>
      </c>
      <c r="R89" s="304">
        <f t="shared" si="28"/>
        <v>2</v>
      </c>
      <c r="S89" s="304">
        <f t="shared" si="28"/>
        <v>2</v>
      </c>
      <c r="T89" s="304">
        <f t="shared" si="28"/>
        <v>2</v>
      </c>
      <c r="U89" s="304">
        <f t="shared" si="28"/>
        <v>1</v>
      </c>
      <c r="V89" s="304">
        <f t="shared" si="28"/>
        <v>0</v>
      </c>
    </row>
    <row r="90" spans="1:22" x14ac:dyDescent="0.25">
      <c r="A90">
        <v>625</v>
      </c>
      <c r="F90">
        <f>F49</f>
        <v>1</v>
      </c>
      <c r="G90" s="304">
        <f t="shared" ref="G90:V90" si="30">G49</f>
        <v>1</v>
      </c>
      <c r="H90" s="304">
        <f t="shared" si="30"/>
        <v>0</v>
      </c>
      <c r="I90" s="304">
        <f t="shared" si="30"/>
        <v>1</v>
      </c>
      <c r="J90" s="304">
        <f t="shared" si="30"/>
        <v>0</v>
      </c>
      <c r="K90" s="304">
        <f t="shared" si="30"/>
        <v>0</v>
      </c>
      <c r="L90" s="304">
        <f t="shared" si="30"/>
        <v>0</v>
      </c>
      <c r="M90" s="304">
        <f t="shared" si="30"/>
        <v>0</v>
      </c>
      <c r="N90" s="304">
        <f t="shared" si="30"/>
        <v>1</v>
      </c>
      <c r="O90" s="304">
        <f t="shared" si="30"/>
        <v>1</v>
      </c>
      <c r="P90" s="304">
        <f t="shared" ref="P90" si="31">P49</f>
        <v>1</v>
      </c>
      <c r="Q90" s="304">
        <f t="shared" si="30"/>
        <v>1</v>
      </c>
      <c r="R90" s="304">
        <f t="shared" si="30"/>
        <v>1</v>
      </c>
      <c r="S90" s="304">
        <f t="shared" si="30"/>
        <v>1</v>
      </c>
      <c r="T90" s="304">
        <f t="shared" si="30"/>
        <v>1</v>
      </c>
      <c r="U90" s="304">
        <f t="shared" si="30"/>
        <v>1</v>
      </c>
      <c r="V90" s="304">
        <f t="shared" si="30"/>
        <v>0</v>
      </c>
    </row>
    <row r="91" spans="1:22" s="304" customFormat="1" x14ac:dyDescent="0.25">
      <c r="A91" s="304">
        <v>992</v>
      </c>
      <c r="F91" s="304">
        <f>F50</f>
        <v>0</v>
      </c>
      <c r="G91" s="304">
        <f t="shared" ref="G91:V91" si="32">G50</f>
        <v>2</v>
      </c>
      <c r="H91" s="304">
        <f t="shared" si="32"/>
        <v>0</v>
      </c>
      <c r="I91" s="304">
        <f t="shared" si="32"/>
        <v>1</v>
      </c>
      <c r="J91" s="304">
        <f t="shared" si="32"/>
        <v>0</v>
      </c>
      <c r="K91" s="304">
        <f t="shared" si="32"/>
        <v>0</v>
      </c>
      <c r="L91" s="304">
        <f t="shared" si="32"/>
        <v>0</v>
      </c>
      <c r="M91" s="304">
        <f t="shared" si="32"/>
        <v>0</v>
      </c>
      <c r="N91" s="304">
        <f t="shared" si="32"/>
        <v>1</v>
      </c>
      <c r="O91" s="304">
        <f t="shared" si="32"/>
        <v>3</v>
      </c>
      <c r="P91" s="304">
        <f t="shared" ref="P91" si="33">P50</f>
        <v>2</v>
      </c>
      <c r="Q91" s="304">
        <f t="shared" si="32"/>
        <v>1</v>
      </c>
      <c r="R91" s="304">
        <f t="shared" si="32"/>
        <v>3</v>
      </c>
      <c r="S91" s="304">
        <f t="shared" si="32"/>
        <v>2</v>
      </c>
      <c r="T91" s="304">
        <f t="shared" si="32"/>
        <v>1</v>
      </c>
      <c r="U91" s="304">
        <f t="shared" si="32"/>
        <v>1</v>
      </c>
      <c r="V91" s="304">
        <f t="shared" si="32"/>
        <v>0</v>
      </c>
    </row>
    <row r="92" spans="1:22" x14ac:dyDescent="0.25">
      <c r="A92">
        <v>998</v>
      </c>
      <c r="F92">
        <f>F53</f>
        <v>53</v>
      </c>
      <c r="G92" s="304">
        <f t="shared" ref="G92:V92" si="34">G53</f>
        <v>53</v>
      </c>
      <c r="H92" s="304">
        <f t="shared" si="34"/>
        <v>0</v>
      </c>
      <c r="I92" s="304">
        <f t="shared" si="34"/>
        <v>53</v>
      </c>
      <c r="J92" s="304">
        <f t="shared" si="34"/>
        <v>0</v>
      </c>
      <c r="K92" s="304">
        <f t="shared" si="34"/>
        <v>0</v>
      </c>
      <c r="L92" s="304">
        <f t="shared" si="34"/>
        <v>0</v>
      </c>
      <c r="M92" s="304">
        <f t="shared" si="34"/>
        <v>0</v>
      </c>
      <c r="N92" s="304">
        <f t="shared" si="34"/>
        <v>53</v>
      </c>
      <c r="O92" s="304">
        <f t="shared" si="34"/>
        <v>53</v>
      </c>
      <c r="P92" s="304">
        <f t="shared" ref="P92" si="35">P53</f>
        <v>53</v>
      </c>
      <c r="Q92" s="304">
        <f t="shared" si="34"/>
        <v>53</v>
      </c>
      <c r="R92" s="304">
        <f t="shared" si="34"/>
        <v>53</v>
      </c>
      <c r="S92" s="304">
        <f t="shared" si="34"/>
        <v>53</v>
      </c>
      <c r="T92" s="304">
        <f t="shared" si="34"/>
        <v>53</v>
      </c>
      <c r="U92" s="304">
        <f t="shared" si="34"/>
        <v>53</v>
      </c>
      <c r="V92" s="304">
        <f t="shared" si="34"/>
        <v>0</v>
      </c>
    </row>
    <row r="93" spans="1:22" x14ac:dyDescent="0.25">
      <c r="A93">
        <v>999</v>
      </c>
      <c r="F93">
        <f>F54</f>
        <v>53876</v>
      </c>
      <c r="G93" s="304">
        <f t="shared" ref="G93:V93" si="36">G54</f>
        <v>53926</v>
      </c>
      <c r="H93" s="304">
        <f t="shared" si="36"/>
        <v>0</v>
      </c>
      <c r="I93" s="304">
        <f t="shared" si="36"/>
        <v>53881</v>
      </c>
      <c r="J93" s="304">
        <f t="shared" si="36"/>
        <v>0</v>
      </c>
      <c r="K93" s="304">
        <f t="shared" si="36"/>
        <v>0</v>
      </c>
      <c r="L93" s="304">
        <f t="shared" si="36"/>
        <v>0</v>
      </c>
      <c r="M93" s="304">
        <f t="shared" si="36"/>
        <v>0</v>
      </c>
      <c r="N93" s="304">
        <f t="shared" si="36"/>
        <v>53897</v>
      </c>
      <c r="O93" s="304">
        <f t="shared" si="36"/>
        <v>53970</v>
      </c>
      <c r="P93" s="304">
        <f t="shared" ref="P93" si="37">P54</f>
        <v>53950</v>
      </c>
      <c r="Q93" s="304">
        <f t="shared" si="36"/>
        <v>53901</v>
      </c>
      <c r="R93" s="304">
        <f t="shared" si="36"/>
        <v>53902</v>
      </c>
      <c r="S93" s="304">
        <f t="shared" si="36"/>
        <v>53923</v>
      </c>
      <c r="T93" s="304">
        <f t="shared" si="36"/>
        <v>53908</v>
      </c>
      <c r="U93" s="304">
        <f t="shared" si="36"/>
        <v>53913</v>
      </c>
      <c r="V93" s="304">
        <f t="shared" si="36"/>
        <v>0</v>
      </c>
    </row>
    <row r="94" spans="1:22" x14ac:dyDescent="0.25">
      <c r="G94" s="304"/>
      <c r="H94" s="304"/>
      <c r="I94" s="304"/>
      <c r="J94" s="304"/>
      <c r="K94" s="304"/>
      <c r="L94" s="304"/>
      <c r="M94" s="304"/>
      <c r="N94" s="304"/>
      <c r="O94" s="304"/>
      <c r="Q94" s="304"/>
      <c r="R94" s="304"/>
      <c r="S94" s="304"/>
      <c r="T94" s="304"/>
      <c r="U94" s="304"/>
      <c r="V94" s="304"/>
    </row>
    <row r="95" spans="1:22" x14ac:dyDescent="0.25">
      <c r="F95">
        <f>SUM(F69:F94)</f>
        <v>53934</v>
      </c>
      <c r="G95" s="304">
        <f t="shared" ref="G95:V95" si="38">SUM(G69:G94)</f>
        <v>12754211.9</v>
      </c>
      <c r="H95" s="304">
        <f t="shared" si="38"/>
        <v>0</v>
      </c>
      <c r="I95" s="304">
        <f t="shared" si="38"/>
        <v>1631154</v>
      </c>
      <c r="J95" s="304">
        <f t="shared" si="38"/>
        <v>0</v>
      </c>
      <c r="K95" s="304">
        <f t="shared" si="38"/>
        <v>0</v>
      </c>
      <c r="L95" s="304">
        <f t="shared" si="38"/>
        <v>0</v>
      </c>
      <c r="M95" s="304">
        <f t="shared" si="38"/>
        <v>0</v>
      </c>
      <c r="N95" s="304">
        <f t="shared" si="38"/>
        <v>53954</v>
      </c>
      <c r="O95" s="304">
        <f t="shared" si="38"/>
        <v>54031</v>
      </c>
      <c r="P95" s="304">
        <f t="shared" si="38"/>
        <v>3023915.8</v>
      </c>
      <c r="Q95" s="304">
        <f t="shared" si="38"/>
        <v>9450124</v>
      </c>
      <c r="R95" s="304">
        <f t="shared" si="38"/>
        <v>53964</v>
      </c>
      <c r="S95" s="304">
        <f t="shared" si="38"/>
        <v>92712865</v>
      </c>
      <c r="T95" s="304">
        <f t="shared" si="38"/>
        <v>53967</v>
      </c>
      <c r="U95" s="304">
        <f t="shared" si="38"/>
        <v>53971</v>
      </c>
      <c r="V95" s="304">
        <f t="shared" si="38"/>
        <v>0</v>
      </c>
    </row>
    <row r="96" spans="1:22" x14ac:dyDescent="0.25">
      <c r="G96" s="304"/>
      <c r="H96" s="304"/>
      <c r="I96" s="304"/>
      <c r="J96" s="304"/>
      <c r="K96" s="304"/>
      <c r="L96" s="304"/>
      <c r="M96" s="304"/>
      <c r="N96" s="304"/>
      <c r="O96" s="304"/>
      <c r="Q96" s="304"/>
      <c r="R96" s="304"/>
      <c r="S96" s="304"/>
      <c r="T96" s="304"/>
      <c r="U96" s="304"/>
      <c r="V96" s="304"/>
    </row>
    <row r="97" spans="6:22" x14ac:dyDescent="0.25">
      <c r="F97" s="313">
        <f>F56-F95</f>
        <v>2770839</v>
      </c>
      <c r="G97" s="313">
        <f t="shared" ref="G97:V97" si="39">G56-G95</f>
        <v>3889363776</v>
      </c>
      <c r="H97" s="313">
        <f t="shared" si="39"/>
        <v>0</v>
      </c>
      <c r="I97" s="313">
        <f t="shared" si="39"/>
        <v>2377337832</v>
      </c>
      <c r="J97" s="313">
        <f t="shared" si="39"/>
        <v>0</v>
      </c>
      <c r="K97" s="313">
        <f t="shared" si="39"/>
        <v>0</v>
      </c>
      <c r="L97" s="313">
        <f t="shared" si="39"/>
        <v>0</v>
      </c>
      <c r="M97" s="313">
        <f t="shared" si="39"/>
        <v>0</v>
      </c>
      <c r="N97" s="313">
        <f t="shared" si="39"/>
        <v>1588374112</v>
      </c>
      <c r="O97" s="313">
        <f t="shared" si="39"/>
        <v>330155109</v>
      </c>
      <c r="P97" s="313">
        <f t="shared" ref="P97" si="40">P56-P95</f>
        <v>2223234971</v>
      </c>
      <c r="Q97" s="313">
        <f t="shared" si="39"/>
        <v>8674169002</v>
      </c>
      <c r="R97" s="313">
        <f t="shared" si="39"/>
        <v>755171636</v>
      </c>
      <c r="S97" s="313">
        <f t="shared" si="39"/>
        <v>946379401</v>
      </c>
      <c r="T97" s="313">
        <f t="shared" si="39"/>
        <v>443574419</v>
      </c>
      <c r="U97" s="313">
        <f t="shared" si="39"/>
        <v>1649439004</v>
      </c>
      <c r="V97" s="313">
        <f t="shared" si="39"/>
        <v>0</v>
      </c>
    </row>
  </sheetData>
  <sheetProtection password="CEAA"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5"/>
  <sheetViews>
    <sheetView zoomScaleNormal="100" workbookViewId="0">
      <selection activeCell="A15" sqref="A15"/>
    </sheetView>
  </sheetViews>
  <sheetFormatPr defaultColWidth="8.85546875" defaultRowHeight="15" x14ac:dyDescent="0.25"/>
  <cols>
    <col min="1" max="1" width="46.5703125" style="66" customWidth="1"/>
    <col min="2" max="2" width="8.85546875" style="66"/>
    <col min="3" max="3" width="16.5703125" style="66" customWidth="1"/>
    <col min="4" max="4" width="35.140625" style="66" customWidth="1"/>
    <col min="5" max="5" width="20.5703125" style="66" customWidth="1"/>
    <col min="6" max="6" width="8.28515625" style="66" bestFit="1" customWidth="1"/>
    <col min="7" max="8" width="11.85546875" style="66" bestFit="1" customWidth="1"/>
    <col min="9" max="9" width="13.5703125" style="66" bestFit="1" customWidth="1"/>
    <col min="10" max="10" width="8.85546875" style="66"/>
    <col min="11" max="11" width="10.85546875" style="66" bestFit="1" customWidth="1"/>
    <col min="12" max="12" width="8.28515625" style="66" bestFit="1" customWidth="1"/>
    <col min="13" max="13" width="10.85546875" style="66" bestFit="1" customWidth="1"/>
    <col min="14" max="14" width="8" style="66" bestFit="1" customWidth="1"/>
    <col min="15" max="16" width="11.85546875" style="66" bestFit="1" customWidth="1"/>
    <col min="17" max="17" width="10.85546875" style="66" bestFit="1" customWidth="1"/>
    <col min="18" max="18" width="8.42578125" style="66" bestFit="1" customWidth="1"/>
    <col min="19" max="19" width="8.7109375" style="66" bestFit="1" customWidth="1"/>
    <col min="20" max="20" width="11.85546875" style="66" bestFit="1" customWidth="1"/>
    <col min="21" max="21" width="8.28515625" style="66" bestFit="1" customWidth="1"/>
    <col min="22" max="22" width="8.42578125" style="66" bestFit="1" customWidth="1"/>
    <col min="23" max="23" width="8.7109375" style="66" bestFit="1" customWidth="1"/>
    <col min="24" max="24" width="8.85546875" style="66"/>
    <col min="25" max="25" width="8.7109375" style="66" bestFit="1" customWidth="1"/>
    <col min="26" max="26" width="11.85546875" style="66" bestFit="1" customWidth="1"/>
    <col min="27" max="27" width="8.7109375" style="66" bestFit="1" customWidth="1"/>
    <col min="28" max="16384" width="8.85546875" style="66"/>
  </cols>
  <sheetData>
    <row r="1" spans="1:27" x14ac:dyDescent="0.25">
      <c r="A1" s="159" t="s">
        <v>15</v>
      </c>
      <c r="B1" s="160">
        <v>53876</v>
      </c>
      <c r="C1" s="128"/>
      <c r="D1" s="127" t="s">
        <v>15</v>
      </c>
      <c r="E1" s="198">
        <v>53876</v>
      </c>
      <c r="F1" s="128"/>
      <c r="G1" s="128"/>
      <c r="H1" s="128"/>
      <c r="I1" s="128"/>
      <c r="J1" s="128"/>
      <c r="K1" s="128"/>
      <c r="L1" s="128"/>
      <c r="M1" s="128"/>
      <c r="N1" s="128"/>
      <c r="O1" s="128"/>
      <c r="P1" s="128"/>
      <c r="Q1" s="128"/>
      <c r="R1" s="128"/>
      <c r="S1" s="128"/>
      <c r="T1" s="128"/>
      <c r="U1" s="128"/>
      <c r="V1" s="128"/>
      <c r="W1" s="128"/>
      <c r="X1" s="128"/>
      <c r="Y1" s="128"/>
      <c r="Z1" s="128"/>
      <c r="AA1" s="128"/>
    </row>
    <row r="2" spans="1:27" x14ac:dyDescent="0.25">
      <c r="A2" s="159" t="s">
        <v>16</v>
      </c>
      <c r="B2" s="160">
        <v>53926</v>
      </c>
      <c r="C2" s="131"/>
      <c r="D2" s="201" t="s">
        <v>16</v>
      </c>
      <c r="E2" s="200">
        <v>53926</v>
      </c>
      <c r="F2" s="130"/>
      <c r="G2" s="130"/>
      <c r="H2" s="130"/>
      <c r="I2" s="130"/>
      <c r="J2" s="130"/>
      <c r="K2" s="130"/>
      <c r="L2" s="130"/>
      <c r="M2" s="130"/>
      <c r="N2" s="130"/>
      <c r="O2" s="130"/>
      <c r="P2" s="130"/>
      <c r="Q2" s="130"/>
      <c r="R2" s="130"/>
      <c r="S2" s="130"/>
      <c r="T2" s="130"/>
      <c r="U2" s="130"/>
      <c r="V2" s="130"/>
      <c r="W2" s="130"/>
      <c r="X2" s="130"/>
      <c r="Y2" s="130"/>
      <c r="Z2" s="130"/>
      <c r="AA2" s="130"/>
    </row>
    <row r="3" spans="1:27" x14ac:dyDescent="0.25">
      <c r="A3" s="159" t="s">
        <v>17</v>
      </c>
      <c r="B3" s="160">
        <v>53880</v>
      </c>
      <c r="C3" s="129"/>
      <c r="D3" s="126" t="s">
        <v>17</v>
      </c>
      <c r="E3" s="199">
        <v>53880</v>
      </c>
      <c r="F3" s="132"/>
      <c r="G3" s="132"/>
      <c r="H3" s="132"/>
      <c r="I3" s="132"/>
      <c r="J3" s="132"/>
      <c r="K3" s="132"/>
      <c r="L3" s="132"/>
      <c r="M3" s="132"/>
      <c r="N3" s="132"/>
      <c r="O3" s="132"/>
      <c r="P3" s="132"/>
      <c r="Q3" s="132"/>
      <c r="R3" s="132"/>
      <c r="S3" s="132"/>
      <c r="T3" s="132"/>
      <c r="U3" s="132"/>
      <c r="V3" s="132"/>
      <c r="W3" s="132"/>
      <c r="X3" s="132"/>
      <c r="Y3" s="132"/>
      <c r="Z3" s="132"/>
      <c r="AA3" s="132"/>
    </row>
    <row r="4" spans="1:27" x14ac:dyDescent="0.25">
      <c r="A4" s="159" t="s">
        <v>18</v>
      </c>
      <c r="B4" s="160">
        <v>53881</v>
      </c>
      <c r="C4" s="129"/>
      <c r="D4" s="126" t="s">
        <v>18</v>
      </c>
      <c r="E4" s="199">
        <v>53881</v>
      </c>
      <c r="F4" s="132"/>
      <c r="G4" s="132"/>
      <c r="H4" s="132"/>
      <c r="I4" s="132"/>
      <c r="J4" s="132"/>
      <c r="K4" s="132"/>
      <c r="L4" s="132"/>
      <c r="M4" s="132"/>
      <c r="N4" s="132"/>
      <c r="O4" s="132"/>
      <c r="P4" s="132"/>
      <c r="Q4" s="132"/>
      <c r="R4" s="132"/>
      <c r="S4" s="132"/>
      <c r="T4" s="132"/>
      <c r="U4" s="132"/>
      <c r="V4" s="132"/>
      <c r="W4" s="132"/>
      <c r="X4" s="132"/>
      <c r="Y4" s="132"/>
      <c r="Z4" s="132"/>
      <c r="AA4" s="132"/>
    </row>
    <row r="5" spans="1:27" x14ac:dyDescent="0.25">
      <c r="A5" s="159" t="s">
        <v>19</v>
      </c>
      <c r="B5" s="160">
        <v>53938</v>
      </c>
      <c r="C5" s="129"/>
      <c r="D5" s="126" t="s">
        <v>19</v>
      </c>
      <c r="E5" s="199">
        <v>53938</v>
      </c>
      <c r="F5" s="132"/>
      <c r="G5" s="132"/>
      <c r="H5" s="132"/>
      <c r="I5" s="132"/>
      <c r="J5" s="132"/>
      <c r="K5" s="132"/>
      <c r="L5" s="132"/>
      <c r="M5" s="132"/>
      <c r="N5" s="132"/>
      <c r="O5" s="132"/>
      <c r="P5" s="132"/>
      <c r="Q5" s="132"/>
      <c r="R5" s="132"/>
      <c r="S5" s="132"/>
      <c r="T5" s="132"/>
      <c r="U5" s="132"/>
      <c r="V5" s="132"/>
      <c r="W5" s="132"/>
      <c r="X5" s="132"/>
      <c r="Y5" s="132"/>
      <c r="Z5" s="132"/>
      <c r="AA5" s="132"/>
    </row>
    <row r="6" spans="1:27" x14ac:dyDescent="0.25">
      <c r="A6" s="159" t="s">
        <v>20</v>
      </c>
      <c r="B6" s="160">
        <v>53883</v>
      </c>
      <c r="C6" s="129"/>
      <c r="F6" s="132"/>
      <c r="G6" s="132"/>
      <c r="H6" s="132"/>
      <c r="I6" s="132"/>
      <c r="J6" s="132"/>
      <c r="K6" s="132"/>
      <c r="L6" s="132"/>
      <c r="M6" s="132"/>
      <c r="N6" s="132"/>
      <c r="O6" s="132"/>
      <c r="P6" s="132"/>
      <c r="Q6" s="132"/>
      <c r="R6" s="132"/>
      <c r="S6" s="132"/>
      <c r="T6" s="132"/>
      <c r="U6" s="132"/>
      <c r="V6" s="132"/>
      <c r="W6" s="132"/>
      <c r="X6" s="132"/>
      <c r="Y6" s="132"/>
      <c r="Z6" s="132"/>
      <c r="AA6" s="132"/>
    </row>
    <row r="7" spans="1:27" x14ac:dyDescent="0.25">
      <c r="A7" s="159" t="s">
        <v>21</v>
      </c>
      <c r="B7" s="160">
        <v>53884</v>
      </c>
      <c r="C7" s="129"/>
      <c r="D7" s="126" t="s">
        <v>21</v>
      </c>
      <c r="E7" s="199">
        <v>53884</v>
      </c>
      <c r="F7" s="132"/>
      <c r="G7" s="132"/>
      <c r="H7" s="132"/>
      <c r="I7" s="132"/>
      <c r="J7" s="132"/>
      <c r="K7" s="132"/>
      <c r="L7" s="132"/>
      <c r="M7" s="132"/>
      <c r="N7" s="132"/>
      <c r="O7" s="132"/>
      <c r="P7" s="132"/>
      <c r="Q7" s="132"/>
      <c r="R7" s="132"/>
      <c r="S7" s="132"/>
      <c r="T7" s="132"/>
      <c r="U7" s="132"/>
      <c r="V7" s="132"/>
      <c r="W7" s="132"/>
      <c r="X7" s="132"/>
      <c r="Y7" s="132"/>
      <c r="Z7" s="132"/>
      <c r="AA7" s="132"/>
    </row>
    <row r="8" spans="1:27" x14ac:dyDescent="0.25">
      <c r="A8" s="159" t="s">
        <v>22</v>
      </c>
      <c r="B8" s="160">
        <v>53887</v>
      </c>
      <c r="C8" s="129"/>
      <c r="D8" s="126" t="s">
        <v>23</v>
      </c>
      <c r="E8" s="199">
        <v>53889</v>
      </c>
      <c r="F8" s="132"/>
      <c r="G8" s="132"/>
      <c r="H8" s="132"/>
      <c r="I8" s="132"/>
      <c r="J8" s="132"/>
      <c r="K8" s="132"/>
      <c r="L8" s="132"/>
      <c r="M8" s="132"/>
      <c r="N8" s="132"/>
      <c r="O8" s="132"/>
      <c r="P8" s="132"/>
      <c r="Q8" s="132"/>
      <c r="R8" s="132"/>
      <c r="S8" s="132"/>
      <c r="T8" s="132"/>
      <c r="U8" s="132"/>
      <c r="V8" s="132"/>
      <c r="W8" s="132"/>
      <c r="X8" s="132"/>
      <c r="Y8" s="132"/>
      <c r="Z8" s="132"/>
      <c r="AA8" s="132"/>
    </row>
    <row r="9" spans="1:27" x14ac:dyDescent="0.25">
      <c r="A9" s="159" t="s">
        <v>23</v>
      </c>
      <c r="B9" s="160">
        <v>53889</v>
      </c>
      <c r="C9" s="129"/>
      <c r="F9" s="132"/>
      <c r="G9" s="132"/>
      <c r="H9" s="132"/>
      <c r="I9" s="132"/>
      <c r="J9" s="132"/>
      <c r="K9" s="132"/>
      <c r="L9" s="132"/>
      <c r="M9" s="132"/>
      <c r="N9" s="132"/>
      <c r="O9" s="132"/>
      <c r="P9" s="132"/>
      <c r="Q9" s="132"/>
      <c r="R9" s="132"/>
      <c r="S9" s="132"/>
      <c r="T9" s="132"/>
      <c r="U9" s="132"/>
      <c r="V9" s="132"/>
      <c r="W9" s="132"/>
      <c r="X9" s="132"/>
      <c r="Y9" s="132"/>
      <c r="Z9" s="132"/>
      <c r="AA9" s="132"/>
    </row>
    <row r="10" spans="1:27" x14ac:dyDescent="0.25">
      <c r="A10" s="159" t="s">
        <v>24</v>
      </c>
      <c r="B10" s="160">
        <v>53878</v>
      </c>
      <c r="C10" s="129"/>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7" x14ac:dyDescent="0.25">
      <c r="A11" s="159" t="s">
        <v>25</v>
      </c>
      <c r="B11" s="160">
        <v>53890</v>
      </c>
      <c r="C11" s="129"/>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7" x14ac:dyDescent="0.25">
      <c r="A12" s="159" t="s">
        <v>26</v>
      </c>
      <c r="B12" s="160">
        <v>53897</v>
      </c>
      <c r="C12" s="129"/>
      <c r="D12" s="126" t="s">
        <v>26</v>
      </c>
      <c r="E12" s="199">
        <v>53897</v>
      </c>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7" x14ac:dyDescent="0.25">
      <c r="A13" s="159" t="s">
        <v>27</v>
      </c>
      <c r="B13" s="160">
        <v>53970</v>
      </c>
      <c r="C13" s="129"/>
      <c r="D13" s="126" t="s">
        <v>27</v>
      </c>
      <c r="E13" s="199">
        <v>53970</v>
      </c>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7" x14ac:dyDescent="0.25">
      <c r="A14" s="159" t="s">
        <v>28</v>
      </c>
      <c r="B14" s="160">
        <v>53893</v>
      </c>
      <c r="C14" s="129"/>
      <c r="E14" s="199"/>
      <c r="F14" s="132"/>
      <c r="G14" s="132"/>
      <c r="H14" s="132"/>
      <c r="I14" s="132"/>
      <c r="J14" s="132"/>
      <c r="K14" s="132"/>
      <c r="L14" s="132"/>
      <c r="M14" s="132"/>
      <c r="N14" s="132"/>
      <c r="O14" s="132"/>
      <c r="P14" s="132"/>
      <c r="Q14" s="132"/>
      <c r="R14" s="132"/>
      <c r="S14" s="132"/>
      <c r="T14" s="132"/>
      <c r="U14" s="132"/>
      <c r="V14" s="132"/>
      <c r="W14" s="132"/>
      <c r="X14" s="132"/>
      <c r="Y14" s="132"/>
      <c r="Z14" s="132"/>
      <c r="AA14" s="132"/>
    </row>
    <row r="15" spans="1:27" x14ac:dyDescent="0.25">
      <c r="A15" s="159" t="s">
        <v>29</v>
      </c>
      <c r="B15" s="160">
        <v>53950</v>
      </c>
      <c r="C15" s="129"/>
      <c r="D15" s="126" t="s">
        <v>30</v>
      </c>
      <c r="E15" s="199">
        <v>53901</v>
      </c>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7" x14ac:dyDescent="0.25">
      <c r="A16" s="159" t="s">
        <v>30</v>
      </c>
      <c r="B16" s="160">
        <v>53901</v>
      </c>
      <c r="C16" s="129"/>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27" x14ac:dyDescent="0.25">
      <c r="A17" s="159" t="s">
        <v>71</v>
      </c>
      <c r="B17" s="160">
        <v>53902</v>
      </c>
      <c r="C17" s="129"/>
      <c r="D17" s="126" t="s">
        <v>71</v>
      </c>
      <c r="E17" s="199">
        <v>53902</v>
      </c>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27" x14ac:dyDescent="0.25">
      <c r="A18" s="159" t="s">
        <v>31</v>
      </c>
      <c r="B18" s="160">
        <v>53923</v>
      </c>
      <c r="C18" s="129"/>
      <c r="D18" s="126" t="s">
        <v>31</v>
      </c>
      <c r="E18" s="199">
        <v>53923</v>
      </c>
      <c r="F18" s="132"/>
      <c r="G18" s="132"/>
      <c r="H18" s="132"/>
      <c r="I18" s="132"/>
      <c r="J18" s="132"/>
      <c r="K18" s="132"/>
      <c r="L18" s="132"/>
      <c r="M18" s="132"/>
      <c r="N18" s="132"/>
      <c r="O18" s="132"/>
      <c r="P18" s="132"/>
      <c r="Q18" s="132"/>
      <c r="R18" s="132"/>
      <c r="S18" s="132"/>
      <c r="T18" s="132"/>
      <c r="U18" s="132"/>
      <c r="V18" s="132"/>
      <c r="W18" s="132"/>
      <c r="X18" s="132"/>
      <c r="Y18" s="132"/>
      <c r="Z18" s="132"/>
      <c r="AA18" s="132"/>
    </row>
    <row r="19" spans="1:27" x14ac:dyDescent="0.25">
      <c r="A19" s="159" t="s">
        <v>32</v>
      </c>
      <c r="B19" s="160">
        <v>53908</v>
      </c>
      <c r="C19" s="129"/>
      <c r="D19" s="126" t="s">
        <v>32</v>
      </c>
      <c r="E19" s="199">
        <v>53908</v>
      </c>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27" x14ac:dyDescent="0.25">
      <c r="A20" s="159" t="s">
        <v>33</v>
      </c>
      <c r="B20" s="160">
        <v>53909</v>
      </c>
      <c r="C20" s="129"/>
      <c r="D20" s="126"/>
      <c r="E20" s="199"/>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27" x14ac:dyDescent="0.25">
      <c r="A21" s="159" t="s">
        <v>34</v>
      </c>
      <c r="B21" s="160">
        <v>53910</v>
      </c>
      <c r="C21" s="129"/>
      <c r="D21" s="126"/>
      <c r="E21" s="199"/>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27" ht="30" x14ac:dyDescent="0.25">
      <c r="A22" s="159" t="s">
        <v>72</v>
      </c>
      <c r="B22" s="160">
        <v>53913</v>
      </c>
      <c r="C22" s="129"/>
      <c r="D22" s="126" t="s">
        <v>72</v>
      </c>
      <c r="E22" s="199">
        <v>53913</v>
      </c>
      <c r="F22" s="132"/>
      <c r="G22" s="132"/>
      <c r="H22" s="132"/>
      <c r="I22" s="132"/>
      <c r="J22" s="132"/>
      <c r="K22" s="132"/>
      <c r="L22" s="132"/>
      <c r="M22" s="132"/>
      <c r="N22" s="132"/>
      <c r="O22" s="132"/>
      <c r="P22" s="132"/>
      <c r="Q22" s="132"/>
      <c r="R22" s="132"/>
      <c r="S22" s="132"/>
      <c r="T22" s="132"/>
      <c r="U22" s="132"/>
      <c r="V22" s="132"/>
      <c r="W22" s="132"/>
      <c r="X22" s="132"/>
      <c r="Y22" s="132"/>
      <c r="Z22" s="132"/>
      <c r="AA22" s="132"/>
    </row>
    <row r="23" spans="1:27" x14ac:dyDescent="0.25">
      <c r="A23" s="159" t="s">
        <v>35</v>
      </c>
      <c r="B23" s="160">
        <v>53915</v>
      </c>
      <c r="C23" s="129"/>
      <c r="D23" s="126"/>
      <c r="E23" s="132"/>
      <c r="F23" s="132"/>
      <c r="G23" s="132"/>
      <c r="H23" s="132"/>
      <c r="I23" s="132"/>
      <c r="J23" s="132"/>
      <c r="K23" s="132"/>
      <c r="L23" s="132"/>
      <c r="M23" s="132"/>
      <c r="N23" s="132"/>
      <c r="O23" s="132"/>
      <c r="P23" s="132"/>
      <c r="Q23" s="132"/>
      <c r="R23" s="132"/>
      <c r="S23" s="132"/>
      <c r="T23" s="132"/>
      <c r="U23" s="132"/>
      <c r="V23" s="132"/>
      <c r="W23" s="132"/>
      <c r="X23" s="132"/>
      <c r="Y23" s="132"/>
      <c r="Z23" s="132"/>
      <c r="AA23" s="132"/>
    </row>
    <row r="24" spans="1:27" x14ac:dyDescent="0.25">
      <c r="B24" s="126"/>
      <c r="C24" s="129"/>
      <c r="D24" s="126"/>
      <c r="E24" s="132"/>
      <c r="F24" s="132"/>
      <c r="G24" s="132"/>
      <c r="H24" s="132"/>
      <c r="I24" s="132"/>
      <c r="J24" s="132"/>
      <c r="K24" s="132"/>
      <c r="L24" s="132"/>
      <c r="M24" s="132"/>
      <c r="N24" s="132"/>
      <c r="O24" s="132"/>
      <c r="P24" s="132"/>
      <c r="Q24" s="132"/>
      <c r="R24" s="132"/>
      <c r="S24" s="132"/>
      <c r="T24" s="132"/>
      <c r="U24" s="132"/>
      <c r="V24" s="132"/>
      <c r="W24" s="132"/>
      <c r="X24" s="132"/>
      <c r="Y24" s="132"/>
      <c r="Z24" s="132"/>
      <c r="AA24" s="132"/>
    </row>
    <row r="25" spans="1:27" x14ac:dyDescent="0.25">
      <c r="B25" s="126"/>
      <c r="C25" s="129"/>
      <c r="D25" s="126"/>
      <c r="E25" s="132"/>
      <c r="F25" s="132"/>
      <c r="G25" s="132"/>
      <c r="H25" s="132"/>
      <c r="I25" s="132"/>
      <c r="J25" s="132"/>
      <c r="K25" s="132"/>
      <c r="L25" s="132"/>
      <c r="M25" s="132"/>
      <c r="N25" s="132"/>
      <c r="O25" s="132"/>
      <c r="P25" s="132"/>
      <c r="Q25" s="132"/>
      <c r="R25" s="132"/>
      <c r="S25" s="132"/>
      <c r="T25" s="132"/>
      <c r="U25" s="132"/>
      <c r="V25" s="132"/>
      <c r="W25" s="132"/>
      <c r="X25" s="132"/>
      <c r="Y25" s="132"/>
      <c r="Z25" s="132"/>
      <c r="AA25" s="132"/>
    </row>
    <row r="26" spans="1:27" x14ac:dyDescent="0.25">
      <c r="B26" s="126"/>
      <c r="C26" s="129"/>
      <c r="D26" s="126"/>
      <c r="E26" s="132"/>
      <c r="F26" s="132"/>
      <c r="G26" s="132"/>
      <c r="H26" s="132"/>
      <c r="I26" s="132"/>
      <c r="J26" s="132"/>
      <c r="K26" s="132"/>
      <c r="L26" s="132"/>
      <c r="M26" s="132"/>
      <c r="N26" s="132"/>
      <c r="O26" s="132"/>
      <c r="P26" s="132"/>
      <c r="Q26" s="132"/>
      <c r="R26" s="132"/>
      <c r="S26" s="132"/>
      <c r="T26" s="132"/>
      <c r="U26" s="132"/>
      <c r="V26" s="132"/>
      <c r="W26" s="132"/>
      <c r="X26" s="132"/>
      <c r="Y26" s="132"/>
      <c r="Z26" s="132"/>
      <c r="AA26" s="132"/>
    </row>
    <row r="27" spans="1:27" x14ac:dyDescent="0.25">
      <c r="B27" s="126"/>
      <c r="C27" s="129"/>
      <c r="D27" s="126"/>
      <c r="E27" s="132"/>
      <c r="F27" s="132"/>
      <c r="G27" s="132"/>
      <c r="H27" s="132"/>
      <c r="I27" s="132"/>
      <c r="J27" s="132"/>
      <c r="K27" s="132"/>
      <c r="L27" s="132"/>
      <c r="M27" s="132"/>
      <c r="N27" s="132"/>
      <c r="O27" s="132"/>
      <c r="P27" s="132"/>
      <c r="Q27" s="132"/>
      <c r="R27" s="132"/>
      <c r="S27" s="132"/>
      <c r="T27" s="132"/>
      <c r="U27" s="132"/>
      <c r="V27" s="132"/>
      <c r="W27" s="132"/>
      <c r="X27" s="132"/>
      <c r="Y27" s="132"/>
      <c r="Z27" s="132"/>
      <c r="AA27" s="132"/>
    </row>
    <row r="28" spans="1:27" x14ac:dyDescent="0.25">
      <c r="B28" s="126"/>
      <c r="C28" s="135"/>
      <c r="D28" s="126"/>
      <c r="E28" s="132"/>
      <c r="F28" s="132"/>
      <c r="G28" s="132"/>
      <c r="H28" s="132"/>
      <c r="I28" s="132"/>
      <c r="J28" s="132"/>
      <c r="K28" s="132"/>
      <c r="L28" s="132"/>
      <c r="M28" s="132"/>
      <c r="N28" s="132"/>
      <c r="O28" s="132"/>
      <c r="P28" s="132"/>
      <c r="Q28" s="132"/>
      <c r="R28" s="132"/>
      <c r="S28" s="132"/>
      <c r="T28" s="132"/>
      <c r="U28" s="132"/>
      <c r="V28" s="132"/>
      <c r="W28" s="132"/>
      <c r="X28" s="132"/>
      <c r="Y28" s="132"/>
      <c r="Z28" s="132"/>
      <c r="AA28" s="132"/>
    </row>
    <row r="29" spans="1:27" x14ac:dyDescent="0.25">
      <c r="B29" s="126"/>
      <c r="C29" s="135"/>
      <c r="D29" s="126"/>
      <c r="E29" s="132"/>
      <c r="F29" s="132"/>
      <c r="G29" s="132"/>
      <c r="H29" s="132"/>
      <c r="I29" s="132"/>
      <c r="J29" s="132"/>
      <c r="K29" s="132"/>
      <c r="L29" s="132"/>
      <c r="M29" s="132"/>
      <c r="N29" s="132"/>
      <c r="O29" s="132"/>
      <c r="P29" s="132"/>
      <c r="Q29" s="132"/>
      <c r="R29" s="132"/>
      <c r="S29" s="132"/>
      <c r="T29" s="132"/>
      <c r="U29" s="132"/>
      <c r="V29" s="132"/>
      <c r="W29" s="132"/>
      <c r="X29" s="132"/>
      <c r="Y29" s="132"/>
      <c r="Z29" s="132"/>
      <c r="AA29" s="132"/>
    </row>
    <row r="30" spans="1:27" x14ac:dyDescent="0.25">
      <c r="B30" s="126"/>
      <c r="C30" s="134"/>
      <c r="D30" s="126"/>
      <c r="E30" s="132"/>
      <c r="F30" s="132"/>
      <c r="G30" s="132"/>
      <c r="H30" s="132"/>
      <c r="I30" s="132"/>
      <c r="J30" s="132"/>
      <c r="K30" s="132"/>
      <c r="L30" s="132"/>
      <c r="M30" s="132"/>
      <c r="N30" s="132"/>
      <c r="O30" s="132"/>
      <c r="P30" s="132"/>
      <c r="Q30" s="132"/>
      <c r="R30" s="132"/>
      <c r="S30" s="132"/>
      <c r="T30" s="132"/>
      <c r="U30" s="132"/>
      <c r="V30" s="132"/>
      <c r="W30" s="132"/>
      <c r="X30" s="132"/>
      <c r="Y30" s="132"/>
      <c r="Z30" s="132"/>
      <c r="AA30" s="132"/>
    </row>
    <row r="31" spans="1:27" x14ac:dyDescent="0.25">
      <c r="B31" s="126"/>
      <c r="C31" s="134"/>
      <c r="D31" s="126"/>
      <c r="E31" s="132"/>
      <c r="F31" s="132"/>
      <c r="G31" s="132"/>
      <c r="H31" s="132"/>
      <c r="I31" s="132"/>
      <c r="J31" s="132"/>
      <c r="K31" s="132"/>
      <c r="L31" s="132"/>
      <c r="M31" s="132"/>
      <c r="N31" s="132"/>
      <c r="O31" s="132"/>
      <c r="P31" s="132"/>
      <c r="Q31" s="132"/>
      <c r="R31" s="132"/>
      <c r="S31" s="132"/>
      <c r="T31" s="132"/>
      <c r="U31" s="132"/>
      <c r="V31" s="132"/>
      <c r="W31" s="132"/>
      <c r="X31" s="132"/>
      <c r="Y31" s="132"/>
      <c r="Z31" s="132"/>
      <c r="AA31" s="132"/>
    </row>
    <row r="32" spans="1:27" x14ac:dyDescent="0.25">
      <c r="B32" s="126"/>
      <c r="C32" s="134"/>
      <c r="D32" s="126"/>
      <c r="E32" s="132"/>
      <c r="F32" s="132"/>
      <c r="G32" s="132"/>
      <c r="H32" s="132"/>
      <c r="I32" s="132"/>
      <c r="J32" s="132"/>
      <c r="K32" s="132"/>
      <c r="L32" s="132"/>
      <c r="M32" s="132"/>
      <c r="N32" s="132"/>
      <c r="O32" s="132"/>
      <c r="P32" s="132"/>
      <c r="Q32" s="132"/>
      <c r="R32" s="132"/>
      <c r="S32" s="132"/>
      <c r="T32" s="132"/>
      <c r="U32" s="132"/>
      <c r="V32" s="132"/>
      <c r="W32" s="132"/>
      <c r="X32" s="132"/>
      <c r="Y32" s="132"/>
      <c r="Z32" s="132"/>
      <c r="AA32" s="132"/>
    </row>
    <row r="33" spans="2:27" x14ac:dyDescent="0.25">
      <c r="B33" s="126"/>
      <c r="C33" s="134"/>
      <c r="D33" s="126"/>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2:27" x14ac:dyDescent="0.25">
      <c r="B34" s="126"/>
      <c r="C34" s="134"/>
      <c r="D34" s="126"/>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2:27" x14ac:dyDescent="0.25">
      <c r="B35" s="126"/>
      <c r="C35" s="134"/>
      <c r="D35" s="126"/>
      <c r="E35" s="132"/>
      <c r="F35" s="132"/>
      <c r="G35" s="132"/>
      <c r="H35" s="132"/>
      <c r="I35" s="132"/>
      <c r="J35" s="132"/>
      <c r="K35" s="132"/>
      <c r="L35" s="132"/>
      <c r="M35" s="132"/>
      <c r="N35" s="132"/>
      <c r="O35" s="132"/>
      <c r="P35" s="132"/>
      <c r="Q35" s="132"/>
      <c r="R35" s="132"/>
      <c r="S35" s="132"/>
      <c r="T35" s="132"/>
      <c r="U35" s="132"/>
      <c r="V35" s="132"/>
      <c r="W35" s="132"/>
      <c r="X35" s="132"/>
      <c r="Y35" s="132"/>
      <c r="Z35" s="132"/>
      <c r="AA35" s="132"/>
    </row>
    <row r="36" spans="2:27" x14ac:dyDescent="0.25">
      <c r="B36" s="126"/>
      <c r="C36" s="134"/>
      <c r="D36" s="126"/>
      <c r="E36" s="132"/>
      <c r="F36" s="132"/>
      <c r="G36" s="132"/>
      <c r="H36" s="132"/>
      <c r="I36" s="132"/>
      <c r="J36" s="132"/>
      <c r="K36" s="132"/>
      <c r="L36" s="132"/>
      <c r="M36" s="132"/>
      <c r="N36" s="132"/>
      <c r="O36" s="132"/>
      <c r="P36" s="132"/>
      <c r="Q36" s="132"/>
      <c r="R36" s="132"/>
      <c r="S36" s="132"/>
      <c r="T36" s="132"/>
      <c r="U36" s="132"/>
      <c r="V36" s="132"/>
      <c r="W36" s="132"/>
      <c r="X36" s="132"/>
      <c r="Y36" s="132"/>
      <c r="Z36" s="132"/>
      <c r="AA36" s="132"/>
    </row>
    <row r="37" spans="2:27" x14ac:dyDescent="0.25">
      <c r="B37" s="126"/>
      <c r="C37" s="134"/>
      <c r="D37" s="126"/>
      <c r="E37" s="132"/>
      <c r="F37" s="132"/>
      <c r="G37" s="132"/>
      <c r="H37" s="132"/>
      <c r="I37" s="132"/>
      <c r="J37" s="132"/>
      <c r="K37" s="132"/>
      <c r="L37" s="132"/>
      <c r="M37" s="132"/>
      <c r="N37" s="132"/>
      <c r="O37" s="132"/>
      <c r="P37" s="132"/>
      <c r="Q37" s="132"/>
      <c r="R37" s="132"/>
      <c r="S37" s="132"/>
      <c r="T37" s="132"/>
      <c r="U37" s="132"/>
      <c r="V37" s="132"/>
      <c r="W37" s="132"/>
      <c r="X37" s="132"/>
      <c r="Y37" s="132"/>
      <c r="Z37" s="132"/>
      <c r="AA37" s="132"/>
    </row>
    <row r="38" spans="2:27" x14ac:dyDescent="0.25">
      <c r="B38" s="126"/>
      <c r="C38" s="135"/>
      <c r="D38" s="126"/>
      <c r="E38" s="132"/>
      <c r="F38" s="132"/>
      <c r="G38" s="132"/>
      <c r="H38" s="132"/>
      <c r="I38" s="132"/>
      <c r="J38" s="132"/>
      <c r="K38" s="132"/>
      <c r="L38" s="132"/>
      <c r="M38" s="132"/>
      <c r="N38" s="132"/>
      <c r="O38" s="132"/>
      <c r="P38" s="132"/>
      <c r="Q38" s="132"/>
      <c r="R38" s="132"/>
      <c r="S38" s="132"/>
      <c r="T38" s="132"/>
      <c r="U38" s="132"/>
      <c r="V38" s="132"/>
      <c r="W38" s="132"/>
      <c r="X38" s="132"/>
      <c r="Y38" s="132"/>
      <c r="Z38" s="132"/>
      <c r="AA38" s="132"/>
    </row>
    <row r="39" spans="2:27" x14ac:dyDescent="0.25">
      <c r="B39" s="126"/>
      <c r="C39" s="135"/>
      <c r="D39" s="126"/>
      <c r="E39" s="132"/>
      <c r="F39" s="132"/>
      <c r="G39" s="132"/>
      <c r="H39" s="132"/>
      <c r="I39" s="132"/>
      <c r="J39" s="132"/>
      <c r="K39" s="132"/>
      <c r="L39" s="132"/>
      <c r="M39" s="132"/>
      <c r="N39" s="132"/>
      <c r="O39" s="132"/>
      <c r="P39" s="132"/>
      <c r="Q39" s="132"/>
      <c r="R39" s="132"/>
      <c r="S39" s="132"/>
      <c r="T39" s="132"/>
      <c r="U39" s="132"/>
      <c r="V39" s="132"/>
      <c r="W39" s="132"/>
      <c r="X39" s="132"/>
      <c r="Y39" s="132"/>
      <c r="Z39" s="132"/>
      <c r="AA39" s="132"/>
    </row>
    <row r="40" spans="2:27" x14ac:dyDescent="0.25">
      <c r="B40" s="136"/>
      <c r="C40" s="138"/>
      <c r="D40" s="126"/>
      <c r="E40" s="132"/>
      <c r="F40" s="132"/>
      <c r="G40" s="132"/>
      <c r="H40" s="132"/>
      <c r="I40" s="132"/>
      <c r="J40" s="132"/>
      <c r="K40" s="132"/>
      <c r="L40" s="132"/>
      <c r="M40" s="132"/>
      <c r="N40" s="132"/>
      <c r="O40" s="132"/>
      <c r="P40" s="132"/>
      <c r="Q40" s="132"/>
      <c r="R40" s="132"/>
      <c r="S40" s="132"/>
      <c r="T40" s="132"/>
      <c r="U40" s="132"/>
      <c r="V40" s="132"/>
      <c r="W40" s="132"/>
      <c r="X40" s="132"/>
      <c r="Y40" s="132"/>
      <c r="Z40" s="132"/>
      <c r="AA40" s="132"/>
    </row>
    <row r="41" spans="2:27" x14ac:dyDescent="0.25">
      <c r="B41" s="137"/>
      <c r="C41" s="138"/>
      <c r="D41" s="126"/>
      <c r="E41" s="139"/>
      <c r="F41" s="133"/>
      <c r="G41" s="139"/>
      <c r="H41" s="139"/>
      <c r="I41" s="139"/>
      <c r="J41" s="139"/>
      <c r="K41" s="139"/>
      <c r="L41" s="139"/>
      <c r="M41" s="139"/>
      <c r="N41" s="139"/>
      <c r="O41" s="139"/>
      <c r="P41" s="139"/>
      <c r="Q41" s="139"/>
      <c r="R41" s="139"/>
      <c r="S41" s="139"/>
      <c r="T41" s="139"/>
      <c r="U41" s="139"/>
      <c r="V41" s="139"/>
      <c r="W41" s="139"/>
      <c r="X41" s="139"/>
      <c r="Y41" s="139"/>
      <c r="Z41" s="139"/>
      <c r="AA41" s="139"/>
    </row>
    <row r="42" spans="2:27" x14ac:dyDescent="0.25">
      <c r="B42" s="137"/>
      <c r="C42" s="138"/>
      <c r="D42" s="126"/>
      <c r="E42" s="139"/>
      <c r="F42" s="133"/>
      <c r="G42" s="139"/>
      <c r="H42" s="139"/>
      <c r="I42" s="139"/>
      <c r="J42" s="139"/>
      <c r="K42" s="139"/>
      <c r="L42" s="139"/>
      <c r="M42" s="139"/>
      <c r="N42" s="139"/>
      <c r="O42" s="139"/>
      <c r="P42" s="139"/>
      <c r="Q42" s="139"/>
      <c r="R42" s="139"/>
      <c r="S42" s="139"/>
      <c r="T42" s="139"/>
      <c r="U42" s="139"/>
      <c r="V42" s="139"/>
      <c r="W42" s="139"/>
      <c r="X42" s="139"/>
      <c r="Y42" s="139"/>
      <c r="Z42" s="139"/>
      <c r="AA42" s="139"/>
    </row>
    <row r="43" spans="2:27" x14ac:dyDescent="0.25">
      <c r="B43" s="126"/>
      <c r="C43" s="129"/>
      <c r="D43" s="126"/>
      <c r="E43" s="132"/>
      <c r="F43" s="132"/>
      <c r="G43" s="132"/>
      <c r="H43" s="132"/>
      <c r="I43" s="132"/>
      <c r="J43" s="132"/>
      <c r="K43" s="132"/>
      <c r="L43" s="132"/>
      <c r="M43" s="132"/>
      <c r="N43" s="132"/>
      <c r="O43" s="132"/>
      <c r="P43" s="132"/>
      <c r="Q43" s="132"/>
      <c r="R43" s="132"/>
      <c r="S43" s="132"/>
      <c r="T43" s="132"/>
      <c r="U43" s="132"/>
      <c r="V43" s="132"/>
      <c r="W43" s="132"/>
      <c r="X43" s="132"/>
      <c r="Y43" s="132"/>
      <c r="Z43" s="132"/>
      <c r="AA43" s="132"/>
    </row>
    <row r="44" spans="2:27" x14ac:dyDescent="0.25">
      <c r="B44" s="126"/>
      <c r="C44" s="129"/>
      <c r="D44" s="126"/>
      <c r="E44" s="132"/>
      <c r="F44" s="132"/>
      <c r="G44" s="132"/>
      <c r="H44" s="132"/>
      <c r="I44" s="132"/>
      <c r="J44" s="132"/>
      <c r="K44" s="132"/>
      <c r="L44" s="132"/>
      <c r="M44" s="132"/>
      <c r="N44" s="132"/>
      <c r="O44" s="132"/>
      <c r="P44" s="132"/>
      <c r="Q44" s="132"/>
      <c r="R44" s="132"/>
      <c r="S44" s="132"/>
      <c r="T44" s="132"/>
      <c r="U44" s="132"/>
      <c r="V44" s="132"/>
      <c r="W44" s="132"/>
      <c r="X44" s="132"/>
      <c r="Y44" s="132"/>
      <c r="Z44" s="132"/>
      <c r="AA44" s="132"/>
    </row>
    <row r="45" spans="2:27" x14ac:dyDescent="0.25">
      <c r="C45" s="138"/>
      <c r="F45" s="126"/>
      <c r="G45" s="126"/>
      <c r="H45" s="126"/>
      <c r="I45" s="126"/>
      <c r="J45" s="126"/>
      <c r="K45" s="126"/>
      <c r="L45" s="126"/>
      <c r="M45" s="126"/>
      <c r="N45" s="126"/>
      <c r="O45" s="126"/>
      <c r="P45" s="126"/>
      <c r="Q45" s="126"/>
      <c r="R45" s="126"/>
      <c r="S45" s="126"/>
      <c r="T45" s="126"/>
      <c r="U45" s="126"/>
      <c r="V45" s="126"/>
      <c r="W45" s="126"/>
      <c r="X45" s="126"/>
      <c r="Y45" s="126"/>
      <c r="Z45" s="126"/>
      <c r="AA45" s="126"/>
    </row>
  </sheetData>
  <sheetProtection algorithmName="SHA-512" hashValue="Y4LxP2Qs3Oj7g4ASNUP9Awg/R2c0T2k5nA/jb4S0u0xmfHlVZP3KWdDuADFT+HJ7vB4jqpQ0pdoWZ1SwfzimpA==" saltValue="p0WrLldzWpZTCdFnms6RJA==" spinCount="100000" sheet="1" objects="1" scenarios="1"/>
  <printOptions headings="1"/>
  <pageMargins left="0.25" right="0.25" top="0" bottom="0"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Unit Data from Audit Worksheet</vt:lpstr>
      <vt:lpstr>IMPORT</vt:lpstr>
      <vt:lpstr>2019 Data</vt:lpstr>
      <vt:lpstr>Unit Names</vt:lpstr>
      <vt:lpstr>Instructions!Print_Area</vt:lpstr>
      <vt:lpstr>'Unit Data from Audit Worksheet'!Print_Area</vt:lpstr>
      <vt:lpstr>'Unit Names'!Print_Area</vt:lpstr>
      <vt:lpstr>'Unit Data from Audit Worksheet'!Print_Titles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Canady</dc:creator>
  <cp:lastModifiedBy>Rita Baker</cp:lastModifiedBy>
  <cp:lastPrinted>2017-07-10T17:18:02Z</cp:lastPrinted>
  <dcterms:created xsi:type="dcterms:W3CDTF">2011-03-11T21:05:05Z</dcterms:created>
  <dcterms:modified xsi:type="dcterms:W3CDTF">2020-08-25T21:27:50Z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tabName">
    <vt:lpwstr>2018 Review Year</vt:lpwstr>
  </property>
  <property fmtid="{D5CDD505-2E9C-101B-9397-08002B2CF9AE}" pid="5" name="tabIndex">
    <vt:lpwstr/>
  </property>
  <property fmtid="{D5CDD505-2E9C-101B-9397-08002B2CF9AE}" pid="6" name="workpaperIndex">
    <vt:lpwstr/>
  </property>
  <property fmtid="{D5CDD505-2E9C-101B-9397-08002B2CF9AE}" pid="7" name="Version">
    <vt:i4>20</vt:i4>
  </property>
</Properties>
</file>