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H:\OPEB\2022 DIPNC Illustrative Reports\"/>
    </mc:Choice>
  </mc:AlternateContent>
  <xr:revisionPtr revIDLastSave="0" documentId="13_ncr:1_{B94952B0-24E9-4A81-9CC4-1DD34E9784DB}" xr6:coauthVersionLast="47" xr6:coauthVersionMax="47" xr10:uidLastSave="{00000000-0000-0000-0000-000000000000}"/>
  <bookViews>
    <workbookView xWindow="-120" yWindow="-120" windowWidth="29040" windowHeight="15840" tabRatio="803" xr2:uid="{00000000-000D-0000-FFFF-FFFF00000000}"/>
  </bookViews>
  <sheets>
    <sheet name="Info" sheetId="6" r:id="rId1"/>
    <sheet name="JE Template" sheetId="10" r:id="rId2"/>
    <sheet name="2022 Summary" sheetId="33" r:id="rId3"/>
    <sheet name="2021 Summary" sheetId="30" r:id="rId4"/>
    <sheet name="2020 Summary" sheetId="28" state="hidden" r:id="rId5"/>
    <sheet name="DIPNC Contributions 2021" sheetId="34" r:id="rId6"/>
    <sheet name="DIPNC Contributions 2020" sheetId="31" r:id="rId7"/>
    <sheet name="DIPNC Contributions 2019" sheetId="29" state="hidden" r:id="rId8"/>
    <sheet name="Deferred Amortization" sheetId="32" r:id="rId9"/>
  </sheets>
  <externalReferences>
    <externalReference r:id="rId10"/>
    <externalReference r:id="rId11"/>
    <externalReference r:id="rId12"/>
  </externalReferences>
  <definedNames>
    <definedName name="_xlnm._FilterDatabase" localSheetId="6" hidden="1">'DIPNC Contributions 2020'!$A$3:$BQ$304</definedName>
    <definedName name="ActuaryCredentialsGASB">[1]DeveloperInfo!$D$19</definedName>
    <definedName name="ActuaryNameGASB">[1]DeveloperInfo!$D$17</definedName>
    <definedName name="ActuaryTitleGASB">[1]DeveloperInfo!$D$18</definedName>
    <definedName name="AdjCNSDate">[1]DeveloperInfo!$D$33</definedName>
    <definedName name="AdjCNSDate1">[1]DeveloperInfo!$E$33</definedName>
    <definedName name="AdjCNSDateTempEnable">[1]DeveloperInfo!$F$34</definedName>
    <definedName name="AgencyCode" localSheetId="3">#REF!</definedName>
    <definedName name="AgencyCode" localSheetId="0">#REF!</definedName>
    <definedName name="AgencyCode" localSheetId="1">#REF!</definedName>
    <definedName name="AgencyCode">#REF!</definedName>
    <definedName name="AnalystGASB">[1]DeveloperInfo!$D$20</definedName>
    <definedName name="Annuity" localSheetId="3">'[2]Assets Input'!$L$38:$L$57</definedName>
    <definedName name="Annuity" localSheetId="0">#REF!</definedName>
    <definedName name="Annuity" localSheetId="1">#REF!</definedName>
    <definedName name="Annuity">#REF!</definedName>
    <definedName name="AnnuityLY">#REF!</definedName>
    <definedName name="AS2DocOpenMode" hidden="1">"AS2DocumentEdit"</definedName>
    <definedName name="ASTABPF">[1]DeveloperInfo!$D$36</definedName>
    <definedName name="ASTABPF1">[1]DeveloperInfo!$D$37</definedName>
    <definedName name="ASTEBPF">[1]DeveloperInfo!$F$37</definedName>
    <definedName name="ClientCode">[1]DeveloperInfo!$D$25</definedName>
    <definedName name="ClientMatter">[1]DeveloperInfo!$D$26</definedName>
    <definedName name="ClientShortGASB">[1]DeveloperInfo!$D$9</definedName>
    <definedName name="CLPOWERDisc">[1]Adjust!$H$202</definedName>
    <definedName name="CLPOWERDiscMinus1">[1]Adjust!$L$202</definedName>
    <definedName name="CLPOWERDiscPlus1">[1]Adjust!$K$202</definedName>
    <definedName name="CLPOWERExp">[1]Adjust!$G$202</definedName>
    <definedName name="CNSDateDisc">[1]DeveloperInfo!$D$32</definedName>
    <definedName name="CNSDateDisc1">[1]DeveloperInfo!$E$32</definedName>
    <definedName name="ColaRate">[1]DeveloperInfo!$D$40</definedName>
    <definedName name="ColaRate1">[1]DeveloperInfo!$E$40</definedName>
    <definedName name="ConsultantNameGASB">[1]DeveloperInfo!$D$22</definedName>
    <definedName name="ConsultantTitleGASB">[1]DeveloperInfo!$D$23</definedName>
    <definedName name="Disc1DELTACENSUS">[1]Adjust!$G$102</definedName>
    <definedName name="Disc1INTADJBOM">[1]Adjust!$H$200</definedName>
    <definedName name="Disc1INTNDIV12">[1]Adjust!$H$198</definedName>
    <definedName name="Disc1SINTADJBOM">[1]Adjust!$I$200</definedName>
    <definedName name="Disc1SINTNDIV12">[1]Adjust!$I$198</definedName>
    <definedName name="DiscDELTACENSUS">[1]Adjust!$H$102</definedName>
    <definedName name="DiscINTADJBOM">[1]Adjust!$J$200</definedName>
    <definedName name="DiscINTNDIV12">[1]Adjust!$J$198</definedName>
    <definedName name="DiscMinusOneINTADJBOM">[1]Adjust!$L$200</definedName>
    <definedName name="DiscMinusOneINTNDIV12">[1]Adjust!$L$198</definedName>
    <definedName name="DiscPlusOneINTADJBOM">[1]Adjust!$K$200</definedName>
    <definedName name="DiscPlusOneINTNDIV12">[1]Adjust!$K$198</definedName>
    <definedName name="EmployerRates" localSheetId="3">#REF!</definedName>
    <definedName name="EmployerRates" localSheetId="0">#REF!</definedName>
    <definedName name="EmployerRates" localSheetId="1">#REF!</definedName>
    <definedName name="EmployerRates">#REF!</definedName>
    <definedName name="EmployerRatesLEO" localSheetId="3">#REF!</definedName>
    <definedName name="EmployerRatesLEO" localSheetId="1">#REF!</definedName>
    <definedName name="EmployerRatesLEO">#REF!</definedName>
    <definedName name="ERData">#REF!</definedName>
    <definedName name="ERID">[1]ER_NPLExpense!$L$8</definedName>
    <definedName name="ERInfo">[1]ER_Input!$B$16:$Y$319</definedName>
    <definedName name="Exp1INTADJBOM">[1]Adjust!$G$200</definedName>
    <definedName name="Exp1INTNDIV12">[1]Adjust!$G$198</definedName>
    <definedName name="FracYearProj">[1]TOL!$C$22</definedName>
    <definedName name="FundOfficeContactGASB">[1]DeveloperInfo!$D$10</definedName>
    <definedName name="FYrsGASB">[1]DeveloperInfo!$D$54</definedName>
    <definedName name="FYrsGASB1">[1]DeveloperInfo!$E$54</definedName>
    <definedName name="GASBDiscMinusOneINTADJBOM">[1]Adjust!$L$200</definedName>
    <definedName name="GASBDiscMinusOneINTNDIV12">[1]Adjust!$L$198</definedName>
    <definedName name="InflRate">[1]DeveloperInfo!$D$38</definedName>
    <definedName name="InflRate1">[1]DeveloperInfo!$E$38</definedName>
    <definedName name="IntDisc">[1]DeveloperInfo!$F$47</definedName>
    <definedName name="IntDisc1">[1]DeveloperInfo!$D$47</definedName>
    <definedName name="IntDisc1S">[1]DeveloperInfo!$E$47</definedName>
    <definedName name="INTDiscMinusOne">[1]DeveloperInfo!$H$47</definedName>
    <definedName name="INTDiscPlusOne">[1]DeveloperInfo!$G$47</definedName>
    <definedName name="IntExp1">[1]DeveloperInfo!$I$47</definedName>
    <definedName name="InvestmentLoss">[1]ER_Allocation!$P$12</definedName>
    <definedName name="MeasureDate">[1]DeveloperInfo!$D$31</definedName>
    <definedName name="MeasureDate1">[1]DeveloperInfo!$E$31</definedName>
    <definedName name="MeasureDate2">[1]DeveloperInfo!$F$31</definedName>
    <definedName name="N">"N/A"</definedName>
    <definedName name="NDIV12Disc">[1]Adjust!$H$203</definedName>
    <definedName name="NDIV12DiscMinus1">[1]Adjust!$L$203</definedName>
    <definedName name="NDIV12DiscPlus1">[1]Adjust!$K$203</definedName>
    <definedName name="NDIV12Exp">[1]Adjust!$G$203</definedName>
    <definedName name="NumERs">[1]DeveloperInfo!$D$61</definedName>
    <definedName name="OfficeAddr1GASB">[1]DeveloperInfo!$D$11</definedName>
    <definedName name="OfficeAddr2GASB">[1]DeveloperInfo!$D$12</definedName>
    <definedName name="Offices">[1]DeveloperInfo!$K$75:$O$91</definedName>
    <definedName name="PAGE1">#REF!</definedName>
    <definedName name="PAGE2">#REF!</definedName>
    <definedName name="Pension" localSheetId="3">'[2]Assets Input'!$L$61:$L$96</definedName>
    <definedName name="Pension" localSheetId="1">#REF!</definedName>
    <definedName name="Pension">#REF!</definedName>
    <definedName name="PensionLY">#REF!</definedName>
    <definedName name="PlanNameLongGASB">[1]DeveloperInfo!$D$7</definedName>
    <definedName name="PlanNameShortGASB">[1]DeveloperInfo!$D$8</definedName>
    <definedName name="_xlnm.Print_Area" localSheetId="3">'2021 Summary'!$A$3:$U$305</definedName>
    <definedName name="_xlnm.Print_Titles" localSheetId="4">'2020 Summary'!$1:$3</definedName>
    <definedName name="_xlnm.Print_Titles" localSheetId="3">'2021 Summary'!$1:$5</definedName>
    <definedName name="ProjDisc?">[1]DeveloperInfo!$D$65</definedName>
    <definedName name="ProValResults" localSheetId="3">#REF!</definedName>
    <definedName name="ProValResults" localSheetId="1">#REF!</definedName>
    <definedName name="ProValResults">#REF!</definedName>
    <definedName name="ReportDate67">[1]DeveloperInfo!$D$30</definedName>
    <definedName name="ReportDate671">[1]DeveloperInfo!$E$30</definedName>
    <definedName name="ReportDate68">[1]DeveloperInfo!$D$52</definedName>
    <definedName name="ReportDate681">[1]DeveloperInfo!$E$52</definedName>
    <definedName name="ReviewerGASB">[1]DeveloperInfo!$D$21</definedName>
    <definedName name="Rnd_0">[1]DeveloperInfo!$D$41</definedName>
    <definedName name="RORRate681">[1]DeveloperInfo!$E$53</definedName>
    <definedName name="RORRate682">[1]DeveloperInfo!$F$53</definedName>
    <definedName name="SalRate">[1]DeveloperInfo!$D$39</definedName>
    <definedName name="SalRate1">[1]DeveloperInfo!$E$39</definedName>
    <definedName name="SegalOfficeGASB">[1]DeveloperInfo!$D$24</definedName>
    <definedName name="TableData" localSheetId="3">#REF!</definedName>
    <definedName name="TableData" localSheetId="1">#REF!</definedName>
    <definedName name="TableData">#REF!</definedName>
    <definedName name="TextRefCopy2">#REF!</definedName>
    <definedName name="TextRefCopy3">'[3]Schedule 3'!#REF!</definedName>
    <definedName name="TextRefCopy4">#REF!</definedName>
    <definedName name="TextRefCopyRangeCount" hidden="1">4</definedName>
    <definedName name="Type">#REF!</definedName>
    <definedName name="TypeAnnuity" localSheetId="3">'[2]Assets Input'!$K$38:$K$57</definedName>
    <definedName name="TypeAnnuity" localSheetId="1">#REF!</definedName>
    <definedName name="TypeAnnuity">#REF!</definedName>
    <definedName name="TypePension" localSheetId="3">'[2]Assets Input'!$K$61:$K$96</definedName>
    <definedName name="TypePension" localSheetId="1">#REF!</definedName>
    <definedName name="TypePension">#REF!</definedName>
    <definedName name="UnfundedData" localSheetId="3">#REF!</definedName>
    <definedName name="UnfundedData" localSheetId="1">#REF!</definedName>
    <definedName name="UnfundedData">#REF!</definedName>
    <definedName name="UnfundedLY" localSheetId="3">#REF!</definedName>
    <definedName name="UnfundedLY" localSheetId="1">#REF!</definedName>
    <definedName name="UnfundedLY">#REF!</definedName>
    <definedName name="UnfunedLYLEO" localSheetId="3">#REF!</definedName>
    <definedName name="UnfunedLYLEO" localSheetId="1">#REF!</definedName>
    <definedName name="UnfunedLYLEO">#REF!</definedName>
    <definedName name="VersionGASB">[1]DeveloperInfo!$D$4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6" l="1"/>
  <c r="J11" i="10" l="1"/>
  <c r="V11" i="10"/>
  <c r="U11" i="10"/>
  <c r="T11" i="10"/>
  <c r="R11" i="10"/>
  <c r="Q11" i="10"/>
  <c r="P11" i="10"/>
  <c r="O11" i="10"/>
  <c r="L11" i="10"/>
  <c r="K11" i="10"/>
  <c r="J16" i="10"/>
  <c r="H16" i="10"/>
  <c r="H11" i="10"/>
  <c r="G16" i="10"/>
  <c r="F16" i="10"/>
  <c r="F11" i="10"/>
  <c r="C288" i="34"/>
  <c r="T16" i="10"/>
  <c r="U16" i="10"/>
  <c r="V16" i="10"/>
  <c r="E7" i="30"/>
  <c r="E6" i="30"/>
  <c r="E298" i="33" l="1"/>
  <c r="E297" i="33"/>
  <c r="E296" i="33"/>
  <c r="E295" i="33"/>
  <c r="E294" i="33"/>
  <c r="E293" i="33"/>
  <c r="E292" i="33"/>
  <c r="E291" i="33"/>
  <c r="E290" i="33"/>
  <c r="E289" i="33"/>
  <c r="E288" i="33"/>
  <c r="E287" i="33"/>
  <c r="E286" i="33"/>
  <c r="E285" i="33"/>
  <c r="E284" i="33"/>
  <c r="E283" i="33"/>
  <c r="E282" i="33"/>
  <c r="E281" i="33"/>
  <c r="E280" i="33"/>
  <c r="E279" i="33"/>
  <c r="E278" i="33"/>
  <c r="E277" i="33"/>
  <c r="E276" i="33"/>
  <c r="E275" i="33"/>
  <c r="E274" i="33"/>
  <c r="E273" i="33"/>
  <c r="E272" i="33"/>
  <c r="E271" i="33"/>
  <c r="E270" i="33"/>
  <c r="E269" i="33"/>
  <c r="E268" i="33"/>
  <c r="E267" i="33"/>
  <c r="E266" i="33"/>
  <c r="E265" i="33"/>
  <c r="E264" i="33"/>
  <c r="E263" i="33"/>
  <c r="E262" i="33"/>
  <c r="E261" i="33"/>
  <c r="E260" i="33"/>
  <c r="E259" i="33"/>
  <c r="E258" i="33"/>
  <c r="E257" i="33"/>
  <c r="E256" i="33"/>
  <c r="E255" i="33"/>
  <c r="E254" i="33"/>
  <c r="E253" i="33"/>
  <c r="E252" i="33"/>
  <c r="E251" i="33"/>
  <c r="E250" i="33"/>
  <c r="E249" i="33"/>
  <c r="E248" i="33"/>
  <c r="E247" i="33"/>
  <c r="E246" i="33"/>
  <c r="E245" i="33"/>
  <c r="E244" i="33"/>
  <c r="E243" i="33"/>
  <c r="E242" i="33"/>
  <c r="E241" i="33"/>
  <c r="E240" i="33"/>
  <c r="E239" i="33"/>
  <c r="E238" i="33"/>
  <c r="E237" i="33"/>
  <c r="E236" i="33"/>
  <c r="E235" i="33"/>
  <c r="E234" i="33"/>
  <c r="E233" i="33"/>
  <c r="E232" i="33"/>
  <c r="E231" i="33"/>
  <c r="E230" i="33"/>
  <c r="E229" i="33"/>
  <c r="E228" i="33"/>
  <c r="E227" i="33"/>
  <c r="E226" i="33"/>
  <c r="E225" i="33"/>
  <c r="E224" i="33"/>
  <c r="E223" i="33"/>
  <c r="E222" i="33"/>
  <c r="E221" i="33"/>
  <c r="E220" i="33"/>
  <c r="E219" i="33"/>
  <c r="E218" i="33"/>
  <c r="E217" i="33"/>
  <c r="E216" i="33"/>
  <c r="E215" i="33"/>
  <c r="E214" i="33"/>
  <c r="E213" i="33"/>
  <c r="E212" i="33"/>
  <c r="E211" i="33"/>
  <c r="E210" i="33"/>
  <c r="E209" i="33"/>
  <c r="E208" i="33"/>
  <c r="E207" i="33"/>
  <c r="E206" i="33"/>
  <c r="E205" i="33"/>
  <c r="E204" i="33"/>
  <c r="E203" i="33"/>
  <c r="E202" i="33"/>
  <c r="E201" i="33"/>
  <c r="E200" i="33"/>
  <c r="E199" i="33"/>
  <c r="E198" i="33"/>
  <c r="E197" i="33"/>
  <c r="E196" i="33"/>
  <c r="E195" i="33"/>
  <c r="E194" i="33"/>
  <c r="E193" i="33"/>
  <c r="E192" i="33"/>
  <c r="E191" i="33"/>
  <c r="E190" i="33"/>
  <c r="E189" i="33"/>
  <c r="E188" i="33"/>
  <c r="E187" i="33"/>
  <c r="E186" i="33"/>
  <c r="E185" i="33"/>
  <c r="E184" i="33"/>
  <c r="E183" i="33"/>
  <c r="E182" i="33"/>
  <c r="E181" i="33"/>
  <c r="E180" i="33"/>
  <c r="E179" i="33"/>
  <c r="E178" i="33"/>
  <c r="E177" i="33"/>
  <c r="E176" i="33"/>
  <c r="E175" i="33"/>
  <c r="E174" i="33"/>
  <c r="E173" i="33"/>
  <c r="E172" i="33"/>
  <c r="E171" i="33"/>
  <c r="E170" i="33"/>
  <c r="E169" i="33"/>
  <c r="E168" i="33"/>
  <c r="E167" i="33"/>
  <c r="E166" i="33"/>
  <c r="E165" i="33"/>
  <c r="E164" i="33"/>
  <c r="E163" i="33"/>
  <c r="E162" i="33"/>
  <c r="E161" i="33"/>
  <c r="E160" i="33"/>
  <c r="E159" i="33"/>
  <c r="E158" i="33"/>
  <c r="E157" i="33"/>
  <c r="E156" i="33"/>
  <c r="E155" i="33"/>
  <c r="E154" i="33"/>
  <c r="E153" i="33"/>
  <c r="E152" i="33"/>
  <c r="E151" i="33"/>
  <c r="E150" i="33"/>
  <c r="E149" i="33"/>
  <c r="E148" i="33"/>
  <c r="E147" i="33"/>
  <c r="E146" i="33"/>
  <c r="E145" i="33"/>
  <c r="E144" i="33"/>
  <c r="E143" i="33"/>
  <c r="E142" i="33"/>
  <c r="E141" i="33"/>
  <c r="E140" i="33"/>
  <c r="E139" i="33"/>
  <c r="E138" i="33"/>
  <c r="E137" i="33"/>
  <c r="E136" i="33"/>
  <c r="E135" i="33"/>
  <c r="E134" i="33"/>
  <c r="E133" i="33"/>
  <c r="E132" i="33"/>
  <c r="E131" i="33"/>
  <c r="E130" i="33"/>
  <c r="E129" i="33"/>
  <c r="E128" i="33"/>
  <c r="E127" i="33"/>
  <c r="E126" i="33"/>
  <c r="E125" i="33"/>
  <c r="E124" i="33"/>
  <c r="E123" i="33"/>
  <c r="E122" i="33"/>
  <c r="E120" i="33"/>
  <c r="E119" i="33"/>
  <c r="E118" i="33"/>
  <c r="E117" i="33"/>
  <c r="E116" i="33"/>
  <c r="E115" i="33"/>
  <c r="E114" i="33"/>
  <c r="E113" i="33"/>
  <c r="E112" i="33"/>
  <c r="E111" i="33"/>
  <c r="E110" i="33"/>
  <c r="E109" i="33"/>
  <c r="E108" i="33"/>
  <c r="E107" i="33"/>
  <c r="E106" i="33"/>
  <c r="E105" i="33"/>
  <c r="E104" i="33"/>
  <c r="E103" i="33"/>
  <c r="E102" i="33"/>
  <c r="E101" i="33"/>
  <c r="E100" i="33"/>
  <c r="E99" i="33"/>
  <c r="E98" i="33"/>
  <c r="E97" i="33"/>
  <c r="E96" i="33"/>
  <c r="E95" i="33"/>
  <c r="E94" i="33"/>
  <c r="E93" i="33"/>
  <c r="E92" i="33"/>
  <c r="E91" i="33"/>
  <c r="E90" i="33"/>
  <c r="E89" i="33"/>
  <c r="E88" i="33"/>
  <c r="E87" i="33"/>
  <c r="E86" i="33"/>
  <c r="E85" i="33"/>
  <c r="E84" i="33"/>
  <c r="E83" i="33"/>
  <c r="E82" i="33"/>
  <c r="E81" i="33"/>
  <c r="E80" i="33"/>
  <c r="E79" i="33"/>
  <c r="E78" i="33"/>
  <c r="E77" i="33"/>
  <c r="E76" i="33"/>
  <c r="E75" i="33"/>
  <c r="E74" i="33"/>
  <c r="E73" i="33"/>
  <c r="E72" i="33"/>
  <c r="E71" i="33"/>
  <c r="E70" i="33"/>
  <c r="E69" i="33"/>
  <c r="E68" i="33"/>
  <c r="E67" i="33"/>
  <c r="E66" i="33"/>
  <c r="E65" i="33"/>
  <c r="E64" i="33"/>
  <c r="E63" i="33"/>
  <c r="E62" i="33"/>
  <c r="E61" i="33"/>
  <c r="E60" i="33"/>
  <c r="E59" i="33"/>
  <c r="E58" i="33"/>
  <c r="E57" i="33"/>
  <c r="E56" i="33"/>
  <c r="E55" i="33"/>
  <c r="E54" i="33"/>
  <c r="E53" i="33"/>
  <c r="E52" i="33"/>
  <c r="E51" i="33"/>
  <c r="E50" i="33"/>
  <c r="E49" i="33"/>
  <c r="E48" i="33"/>
  <c r="E47" i="33"/>
  <c r="E46" i="33"/>
  <c r="E45" i="33"/>
  <c r="E44" i="33"/>
  <c r="E43" i="33"/>
  <c r="E42" i="33"/>
  <c r="E41" i="33"/>
  <c r="E40" i="33"/>
  <c r="E39" i="33"/>
  <c r="E38" i="33"/>
  <c r="E37" i="33"/>
  <c r="E36" i="33"/>
  <c r="E35" i="33"/>
  <c r="E34" i="33"/>
  <c r="E33" i="33"/>
  <c r="E32" i="33"/>
  <c r="E31" i="33"/>
  <c r="E30" i="33"/>
  <c r="E29" i="33"/>
  <c r="E28" i="33"/>
  <c r="E27" i="33"/>
  <c r="E26" i="33"/>
  <c r="E25" i="33"/>
  <c r="E24" i="33"/>
  <c r="E23" i="33"/>
  <c r="E22" i="33"/>
  <c r="E21" i="33"/>
  <c r="E20" i="33"/>
  <c r="E19" i="33"/>
  <c r="E18" i="33"/>
  <c r="E17" i="33"/>
  <c r="E16" i="33"/>
  <c r="E15" i="33"/>
  <c r="E14" i="33"/>
  <c r="E13" i="33"/>
  <c r="E12" i="33"/>
  <c r="E11" i="33"/>
  <c r="E10" i="33"/>
  <c r="E9" i="33"/>
  <c r="E8" i="33"/>
  <c r="E7" i="33"/>
  <c r="E6" i="33"/>
  <c r="E5" i="33"/>
  <c r="B9" i="10"/>
  <c r="B14" i="10" s="1"/>
  <c r="E300" i="33" l="1"/>
  <c r="G11" i="10" s="1"/>
  <c r="R16" i="10"/>
  <c r="Q16" i="10"/>
  <c r="O16" i="10"/>
  <c r="M16" i="10"/>
  <c r="L16" i="10"/>
  <c r="M11" i="10"/>
  <c r="F303" i="30"/>
  <c r="C294" i="30" s="1"/>
  <c r="C301" i="30"/>
  <c r="C297" i="30"/>
  <c r="C295" i="30"/>
  <c r="C293" i="30"/>
  <c r="C289" i="30"/>
  <c r="C287" i="30"/>
  <c r="C285" i="30"/>
  <c r="C281" i="30"/>
  <c r="C279" i="30"/>
  <c r="C277" i="30"/>
  <c r="C273" i="30"/>
  <c r="C271" i="30"/>
  <c r="C269" i="30"/>
  <c r="C265" i="30"/>
  <c r="C263" i="30"/>
  <c r="C261" i="30"/>
  <c r="C257" i="30"/>
  <c r="C255" i="30"/>
  <c r="C253" i="30"/>
  <c r="C249" i="30"/>
  <c r="C247" i="30"/>
  <c r="C245" i="30"/>
  <c r="C241" i="30"/>
  <c r="C239" i="30"/>
  <c r="C237" i="30"/>
  <c r="C233" i="30"/>
  <c r="C231" i="30"/>
  <c r="C229" i="30"/>
  <c r="C225" i="30"/>
  <c r="C223" i="30"/>
  <c r="C221" i="30"/>
  <c r="C217" i="30"/>
  <c r="C215" i="30"/>
  <c r="C213" i="30"/>
  <c r="C209" i="30"/>
  <c r="C207" i="30"/>
  <c r="C205" i="30"/>
  <c r="C201" i="30"/>
  <c r="C199" i="30"/>
  <c r="C197" i="30"/>
  <c r="C193" i="30"/>
  <c r="C191" i="30"/>
  <c r="C189" i="30"/>
  <c r="C185" i="30"/>
  <c r="C183" i="30"/>
  <c r="C181" i="30"/>
  <c r="C177" i="30"/>
  <c r="C175" i="30"/>
  <c r="C173" i="30"/>
  <c r="C169" i="30"/>
  <c r="C167" i="30"/>
  <c r="C165" i="30"/>
  <c r="C161" i="30"/>
  <c r="C159" i="30"/>
  <c r="C157" i="30"/>
  <c r="C153" i="30"/>
  <c r="C151" i="30"/>
  <c r="C149" i="30"/>
  <c r="C145" i="30"/>
  <c r="C143" i="30"/>
  <c r="C141" i="30"/>
  <c r="C137" i="30"/>
  <c r="C135" i="30"/>
  <c r="C133" i="30"/>
  <c r="C129" i="30"/>
  <c r="C127" i="30"/>
  <c r="C125" i="30"/>
  <c r="C121" i="30"/>
  <c r="C119" i="30"/>
  <c r="C117" i="30"/>
  <c r="C113" i="30"/>
  <c r="C111" i="30"/>
  <c r="C109" i="30"/>
  <c r="C105" i="30"/>
  <c r="C103" i="30"/>
  <c r="C101" i="30"/>
  <c r="C97" i="30"/>
  <c r="C95" i="30"/>
  <c r="C93" i="30"/>
  <c r="C89" i="30"/>
  <c r="C87" i="30"/>
  <c r="C85" i="30"/>
  <c r="C81" i="30"/>
  <c r="C79" i="30"/>
  <c r="C77" i="30"/>
  <c r="C73" i="30"/>
  <c r="C71" i="30"/>
  <c r="C69" i="30"/>
  <c r="C65" i="30"/>
  <c r="C63" i="30"/>
  <c r="C61" i="30"/>
  <c r="C57" i="30"/>
  <c r="C55" i="30"/>
  <c r="C53" i="30"/>
  <c r="C49" i="30"/>
  <c r="C47" i="30"/>
  <c r="C45" i="30"/>
  <c r="C41" i="30"/>
  <c r="C39" i="30"/>
  <c r="C37" i="30"/>
  <c r="C33" i="30"/>
  <c r="C31" i="30"/>
  <c r="C29" i="30"/>
  <c r="C25" i="30"/>
  <c r="C23" i="30"/>
  <c r="C21" i="30"/>
  <c r="C17" i="30"/>
  <c r="C15" i="30"/>
  <c r="C13" i="30"/>
  <c r="C10" i="30"/>
  <c r="C9" i="30"/>
  <c r="C7" i="30"/>
  <c r="C5" i="30"/>
  <c r="E301" i="30"/>
  <c r="E300" i="30"/>
  <c r="E299" i="30"/>
  <c r="E298" i="30"/>
  <c r="E297" i="30"/>
  <c r="E296" i="30"/>
  <c r="E295" i="30"/>
  <c r="E294" i="30"/>
  <c r="E293" i="30"/>
  <c r="E292" i="30"/>
  <c r="E291" i="30"/>
  <c r="E290" i="30"/>
  <c r="E289" i="30"/>
  <c r="E288" i="30"/>
  <c r="E287" i="30"/>
  <c r="E286" i="30"/>
  <c r="E285" i="30"/>
  <c r="E284" i="30"/>
  <c r="E283" i="30"/>
  <c r="E282" i="30"/>
  <c r="E281" i="30"/>
  <c r="E280" i="30"/>
  <c r="E279" i="30"/>
  <c r="E278" i="30"/>
  <c r="E277" i="30"/>
  <c r="E276" i="30"/>
  <c r="E275" i="30"/>
  <c r="E274" i="30"/>
  <c r="E273" i="30"/>
  <c r="E272" i="30"/>
  <c r="E271" i="30"/>
  <c r="E270" i="30"/>
  <c r="E269" i="30"/>
  <c r="E268" i="30"/>
  <c r="E267" i="30"/>
  <c r="E266" i="30"/>
  <c r="E265" i="30"/>
  <c r="E264" i="30"/>
  <c r="E263" i="30"/>
  <c r="E262" i="30"/>
  <c r="E261" i="30"/>
  <c r="E260" i="30"/>
  <c r="E259" i="30"/>
  <c r="E258" i="30"/>
  <c r="E257" i="30"/>
  <c r="E256" i="30"/>
  <c r="E255" i="30"/>
  <c r="E254" i="30"/>
  <c r="E253" i="30"/>
  <c r="E252" i="30"/>
  <c r="E251" i="30"/>
  <c r="E250" i="30"/>
  <c r="E249" i="30"/>
  <c r="E248" i="30"/>
  <c r="E247" i="30"/>
  <c r="E246" i="30"/>
  <c r="E245" i="30"/>
  <c r="E244" i="30"/>
  <c r="E243" i="30"/>
  <c r="E242" i="30"/>
  <c r="E241" i="30"/>
  <c r="E240" i="30"/>
  <c r="E239" i="30"/>
  <c r="E238" i="30"/>
  <c r="E237" i="30"/>
  <c r="E236" i="30"/>
  <c r="E235" i="30"/>
  <c r="E234" i="30"/>
  <c r="E233" i="30"/>
  <c r="E232" i="30"/>
  <c r="E231" i="30"/>
  <c r="E230" i="30"/>
  <c r="E229" i="30"/>
  <c r="E228" i="30"/>
  <c r="E227" i="30"/>
  <c r="E226" i="30"/>
  <c r="E225" i="30"/>
  <c r="E224" i="30"/>
  <c r="E223" i="30"/>
  <c r="E222" i="30"/>
  <c r="E221" i="30"/>
  <c r="E220" i="30"/>
  <c r="E219" i="30"/>
  <c r="E218" i="30"/>
  <c r="E217" i="30"/>
  <c r="E216" i="30"/>
  <c r="E215" i="30"/>
  <c r="E214" i="30"/>
  <c r="E213" i="30"/>
  <c r="E212" i="30"/>
  <c r="E211" i="30"/>
  <c r="E210" i="30"/>
  <c r="E209" i="30"/>
  <c r="E208" i="30"/>
  <c r="E207" i="30"/>
  <c r="E206" i="30"/>
  <c r="E205" i="30"/>
  <c r="E204" i="30"/>
  <c r="E203" i="30"/>
  <c r="E202" i="30"/>
  <c r="E201" i="30"/>
  <c r="E200" i="30"/>
  <c r="E199" i="30"/>
  <c r="E198" i="30"/>
  <c r="E197" i="30"/>
  <c r="E196" i="30"/>
  <c r="E195" i="30"/>
  <c r="E194" i="30"/>
  <c r="E193" i="30"/>
  <c r="E192" i="30"/>
  <c r="E191" i="30"/>
  <c r="E190" i="30"/>
  <c r="E189" i="30"/>
  <c r="E188" i="30"/>
  <c r="E187" i="30"/>
  <c r="E186" i="30"/>
  <c r="E185" i="30"/>
  <c r="E184" i="30"/>
  <c r="E183" i="30"/>
  <c r="E182" i="30"/>
  <c r="E181" i="30"/>
  <c r="E180" i="30"/>
  <c r="E179" i="30"/>
  <c r="E178" i="30"/>
  <c r="E177" i="30"/>
  <c r="E176" i="30"/>
  <c r="E175" i="30"/>
  <c r="E174" i="30"/>
  <c r="E173" i="30"/>
  <c r="E172" i="30"/>
  <c r="E171" i="30"/>
  <c r="E170" i="30"/>
  <c r="E169" i="30"/>
  <c r="E168" i="30"/>
  <c r="E167" i="30"/>
  <c r="E166" i="30"/>
  <c r="E165" i="30"/>
  <c r="E164" i="30"/>
  <c r="E163" i="30"/>
  <c r="E162" i="30"/>
  <c r="E161" i="30"/>
  <c r="E160" i="30"/>
  <c r="E159" i="30"/>
  <c r="E158" i="30"/>
  <c r="E157" i="30"/>
  <c r="E156" i="30"/>
  <c r="E155" i="30"/>
  <c r="E154" i="30"/>
  <c r="E153" i="30"/>
  <c r="E152" i="30"/>
  <c r="E151" i="30"/>
  <c r="E150" i="30"/>
  <c r="E149" i="30"/>
  <c r="E148" i="30"/>
  <c r="E147" i="30"/>
  <c r="E146" i="30"/>
  <c r="E145" i="30"/>
  <c r="E144" i="30"/>
  <c r="E143" i="30"/>
  <c r="E142" i="30"/>
  <c r="E141" i="30"/>
  <c r="E140" i="30"/>
  <c r="E139" i="30"/>
  <c r="E138" i="30"/>
  <c r="E137" i="30"/>
  <c r="E136" i="30"/>
  <c r="E135" i="30"/>
  <c r="E134" i="30"/>
  <c r="E133" i="30"/>
  <c r="E132" i="30"/>
  <c r="E131" i="30"/>
  <c r="E130" i="30"/>
  <c r="E129" i="30"/>
  <c r="E128" i="30"/>
  <c r="E127" i="30"/>
  <c r="E126" i="30"/>
  <c r="E125" i="30"/>
  <c r="E124" i="30"/>
  <c r="E123" i="30"/>
  <c r="E122" i="30"/>
  <c r="E121" i="30"/>
  <c r="E119" i="30"/>
  <c r="E118" i="30"/>
  <c r="E117" i="30"/>
  <c r="E116" i="30"/>
  <c r="E115" i="30"/>
  <c r="E114" i="30"/>
  <c r="E113" i="30"/>
  <c r="E112" i="30"/>
  <c r="E111" i="30"/>
  <c r="E110" i="30"/>
  <c r="E109" i="30"/>
  <c r="E108" i="30"/>
  <c r="E107" i="30"/>
  <c r="E106" i="30"/>
  <c r="E105" i="30"/>
  <c r="E104" i="30"/>
  <c r="E103" i="30"/>
  <c r="E102" i="30"/>
  <c r="E101" i="30"/>
  <c r="E100" i="30"/>
  <c r="E99" i="30"/>
  <c r="E98" i="30"/>
  <c r="E97" i="30"/>
  <c r="E96" i="30"/>
  <c r="E95" i="30"/>
  <c r="E94" i="30"/>
  <c r="E93" i="30"/>
  <c r="E92" i="30"/>
  <c r="E91" i="30"/>
  <c r="E90" i="30"/>
  <c r="E89" i="30"/>
  <c r="E88" i="30"/>
  <c r="E87" i="30"/>
  <c r="E86" i="30"/>
  <c r="E85" i="30"/>
  <c r="E84" i="30"/>
  <c r="E83" i="30"/>
  <c r="E82" i="30"/>
  <c r="E81" i="30"/>
  <c r="E80" i="30"/>
  <c r="E79" i="30"/>
  <c r="E78" i="30"/>
  <c r="E77" i="30"/>
  <c r="E76" i="30"/>
  <c r="E75" i="30"/>
  <c r="E74" i="30"/>
  <c r="E73" i="30"/>
  <c r="E72" i="30"/>
  <c r="E71" i="30"/>
  <c r="E70" i="30"/>
  <c r="E69" i="30"/>
  <c r="E68" i="30"/>
  <c r="E67" i="30"/>
  <c r="E66" i="30"/>
  <c r="E65" i="30"/>
  <c r="E64" i="30"/>
  <c r="E63" i="30"/>
  <c r="E62" i="30"/>
  <c r="E61" i="30"/>
  <c r="E60" i="30"/>
  <c r="E59" i="30"/>
  <c r="E58" i="30"/>
  <c r="E57" i="30"/>
  <c r="E56" i="30"/>
  <c r="E55" i="30"/>
  <c r="E54" i="30"/>
  <c r="E53" i="30"/>
  <c r="E52" i="30"/>
  <c r="E51" i="30"/>
  <c r="E50" i="30"/>
  <c r="E49" i="30"/>
  <c r="E48" i="30"/>
  <c r="E47" i="30"/>
  <c r="E46" i="30"/>
  <c r="E45" i="30"/>
  <c r="E44" i="30"/>
  <c r="E43" i="30"/>
  <c r="E42" i="30"/>
  <c r="E41" i="30"/>
  <c r="E40" i="30"/>
  <c r="E39" i="30"/>
  <c r="E38" i="30"/>
  <c r="E37" i="30"/>
  <c r="E36" i="30"/>
  <c r="E35" i="30"/>
  <c r="E34" i="30"/>
  <c r="E33" i="30"/>
  <c r="E32" i="30"/>
  <c r="E31" i="30"/>
  <c r="E30" i="30"/>
  <c r="E29" i="30"/>
  <c r="E28" i="30"/>
  <c r="E27" i="30"/>
  <c r="E26" i="30"/>
  <c r="E25" i="30"/>
  <c r="E24" i="30"/>
  <c r="E23" i="30"/>
  <c r="E22" i="30"/>
  <c r="E21" i="30"/>
  <c r="E20" i="30"/>
  <c r="E19" i="30"/>
  <c r="E18" i="30"/>
  <c r="E17" i="30"/>
  <c r="E16" i="30"/>
  <c r="E15" i="30"/>
  <c r="E14" i="30"/>
  <c r="E13" i="30"/>
  <c r="E12" i="30"/>
  <c r="E11" i="30"/>
  <c r="E10" i="30"/>
  <c r="E9" i="30"/>
  <c r="E8" i="30"/>
  <c r="E5" i="30"/>
  <c r="U303" i="30"/>
  <c r="T303" i="30"/>
  <c r="S303" i="30"/>
  <c r="Q303" i="30"/>
  <c r="P303" i="30"/>
  <c r="O303" i="30"/>
  <c r="N303" i="30"/>
  <c r="M303" i="30"/>
  <c r="K303" i="30"/>
  <c r="J303" i="30"/>
  <c r="I303" i="30"/>
  <c r="H303" i="30"/>
  <c r="E303" i="30" l="1"/>
  <c r="C8" i="30"/>
  <c r="C16" i="30"/>
  <c r="C24" i="30"/>
  <c r="C32" i="30"/>
  <c r="C40" i="30"/>
  <c r="C48" i="30"/>
  <c r="C56" i="30"/>
  <c r="C64" i="30"/>
  <c r="C72" i="30"/>
  <c r="C80" i="30"/>
  <c r="C88" i="30"/>
  <c r="C96" i="30"/>
  <c r="C104" i="30"/>
  <c r="C112" i="30"/>
  <c r="C120" i="30"/>
  <c r="C128" i="30"/>
  <c r="C136" i="30"/>
  <c r="C144" i="30"/>
  <c r="C152" i="30"/>
  <c r="C160" i="30"/>
  <c r="C168" i="30"/>
  <c r="C176" i="30"/>
  <c r="C184" i="30"/>
  <c r="C192" i="30"/>
  <c r="C200" i="30"/>
  <c r="C208" i="30"/>
  <c r="C216" i="30"/>
  <c r="C224" i="30"/>
  <c r="C232" i="30"/>
  <c r="C240" i="30"/>
  <c r="C248" i="30"/>
  <c r="C256" i="30"/>
  <c r="C264" i="30"/>
  <c r="C272" i="30"/>
  <c r="C280" i="30"/>
  <c r="C288" i="30"/>
  <c r="C296" i="30"/>
  <c r="C18" i="30"/>
  <c r="C26" i="30"/>
  <c r="C34" i="30"/>
  <c r="C42" i="30"/>
  <c r="C50" i="30"/>
  <c r="C58" i="30"/>
  <c r="C66" i="30"/>
  <c r="C74" i="30"/>
  <c r="C82" i="30"/>
  <c r="C90" i="30"/>
  <c r="C98" i="30"/>
  <c r="C106" i="30"/>
  <c r="C114" i="30"/>
  <c r="C122" i="30"/>
  <c r="C130" i="30"/>
  <c r="C138" i="30"/>
  <c r="C146" i="30"/>
  <c r="C154" i="30"/>
  <c r="C162" i="30"/>
  <c r="C170" i="30"/>
  <c r="C178" i="30"/>
  <c r="C186" i="30"/>
  <c r="C194" i="30"/>
  <c r="C202" i="30"/>
  <c r="C210" i="30"/>
  <c r="C218" i="30"/>
  <c r="C226" i="30"/>
  <c r="C234" i="30"/>
  <c r="C242" i="30"/>
  <c r="C250" i="30"/>
  <c r="C258" i="30"/>
  <c r="C266" i="30"/>
  <c r="C274" i="30"/>
  <c r="C282" i="30"/>
  <c r="C290" i="30"/>
  <c r="C298" i="30"/>
  <c r="C11" i="30"/>
  <c r="C19" i="30"/>
  <c r="C27" i="30"/>
  <c r="C35" i="30"/>
  <c r="C43" i="30"/>
  <c r="C51" i="30"/>
  <c r="C59" i="30"/>
  <c r="C67" i="30"/>
  <c r="C75" i="30"/>
  <c r="C83" i="30"/>
  <c r="C91" i="30"/>
  <c r="C99" i="30"/>
  <c r="C107" i="30"/>
  <c r="C115" i="30"/>
  <c r="C123" i="30"/>
  <c r="C131" i="30"/>
  <c r="C139" i="30"/>
  <c r="C147" i="30"/>
  <c r="C155" i="30"/>
  <c r="C163" i="30"/>
  <c r="C171" i="30"/>
  <c r="C179" i="30"/>
  <c r="C187" i="30"/>
  <c r="C195" i="30"/>
  <c r="C203" i="30"/>
  <c r="C211" i="30"/>
  <c r="C219" i="30"/>
  <c r="C227" i="30"/>
  <c r="C235" i="30"/>
  <c r="C243" i="30"/>
  <c r="C251" i="30"/>
  <c r="C259" i="30"/>
  <c r="C267" i="30"/>
  <c r="C275" i="30"/>
  <c r="C283" i="30"/>
  <c r="C291" i="30"/>
  <c r="C299" i="30"/>
  <c r="C12" i="30"/>
  <c r="C20" i="30"/>
  <c r="C28" i="30"/>
  <c r="C36" i="30"/>
  <c r="C44" i="30"/>
  <c r="C52" i="30"/>
  <c r="C60" i="30"/>
  <c r="C68" i="30"/>
  <c r="C76" i="30"/>
  <c r="C84" i="30"/>
  <c r="C92" i="30"/>
  <c r="C100" i="30"/>
  <c r="C108" i="30"/>
  <c r="C116" i="30"/>
  <c r="C124" i="30"/>
  <c r="C132" i="30"/>
  <c r="C140" i="30"/>
  <c r="C148" i="30"/>
  <c r="C156" i="30"/>
  <c r="C164" i="30"/>
  <c r="C172" i="30"/>
  <c r="C180" i="30"/>
  <c r="C188" i="30"/>
  <c r="C196" i="30"/>
  <c r="C204" i="30"/>
  <c r="C212" i="30"/>
  <c r="C220" i="30"/>
  <c r="C228" i="30"/>
  <c r="C236" i="30"/>
  <c r="C244" i="30"/>
  <c r="C252" i="30"/>
  <c r="C260" i="30"/>
  <c r="C268" i="30"/>
  <c r="C276" i="30"/>
  <c r="C284" i="30"/>
  <c r="C292" i="30"/>
  <c r="C300" i="30"/>
  <c r="C6" i="30"/>
  <c r="C303" i="30" s="1"/>
  <c r="C14" i="30"/>
  <c r="C22" i="30"/>
  <c r="C30" i="30"/>
  <c r="C38" i="30"/>
  <c r="C46" i="30"/>
  <c r="C54" i="30"/>
  <c r="C62" i="30"/>
  <c r="C70" i="30"/>
  <c r="C78" i="30"/>
  <c r="C86" i="30"/>
  <c r="C94" i="30"/>
  <c r="C102" i="30"/>
  <c r="C110" i="30"/>
  <c r="C118" i="30"/>
  <c r="C126" i="30"/>
  <c r="C134" i="30"/>
  <c r="C142" i="30"/>
  <c r="C150" i="30"/>
  <c r="C158" i="30"/>
  <c r="C166" i="30"/>
  <c r="C174" i="30"/>
  <c r="C182" i="30"/>
  <c r="C190" i="30"/>
  <c r="C198" i="30"/>
  <c r="C206" i="30"/>
  <c r="C214" i="30"/>
  <c r="C222" i="30"/>
  <c r="C230" i="30"/>
  <c r="C238" i="30"/>
  <c r="C246" i="30"/>
  <c r="C254" i="30"/>
  <c r="C262" i="30"/>
  <c r="C270" i="30"/>
  <c r="C278" i="30"/>
  <c r="C286" i="30"/>
  <c r="D151" i="30" l="1"/>
  <c r="D21" i="30"/>
  <c r="D141" i="30"/>
  <c r="D152" i="30"/>
  <c r="D13" i="30"/>
  <c r="D133" i="30"/>
  <c r="D256" i="30"/>
  <c r="D124" i="30"/>
  <c r="D114" i="30"/>
  <c r="D162" i="30"/>
  <c r="D201" i="30"/>
  <c r="D128" i="30"/>
  <c r="D209" i="30"/>
  <c r="D269" i="30"/>
  <c r="D76" i="30"/>
  <c r="D95" i="30"/>
  <c r="D67" i="30"/>
  <c r="D232" i="30"/>
  <c r="D105" i="30"/>
  <c r="D145" i="30"/>
  <c r="D263" i="30"/>
  <c r="D261" i="30"/>
  <c r="D68" i="30"/>
  <c r="D79" i="30"/>
  <c r="D59" i="30"/>
  <c r="D208" i="30"/>
  <c r="D97" i="30"/>
  <c r="D137" i="30"/>
  <c r="D239" i="30"/>
  <c r="D132" i="30"/>
  <c r="D93" i="30"/>
  <c r="D253" i="30"/>
  <c r="D12" i="30"/>
  <c r="D260" i="30"/>
  <c r="D299" i="30"/>
  <c r="D298" i="30"/>
  <c r="D41" i="30"/>
  <c r="D80" i="30"/>
  <c r="D167" i="30"/>
  <c r="D131" i="30"/>
  <c r="D85" i="30"/>
  <c r="D205" i="30"/>
  <c r="D211" i="30"/>
  <c r="D252" i="30"/>
  <c r="D291" i="30"/>
  <c r="D290" i="30"/>
  <c r="D33" i="30"/>
  <c r="D72" i="30"/>
  <c r="D23" i="30"/>
  <c r="D280" i="30"/>
  <c r="D77" i="30"/>
  <c r="D197" i="30"/>
  <c r="D98" i="30"/>
  <c r="D196" i="30"/>
  <c r="D235" i="30"/>
  <c r="D234" i="30"/>
  <c r="D273" i="30"/>
  <c r="D16" i="30"/>
  <c r="D215" i="30"/>
  <c r="D170" i="30"/>
  <c r="D29" i="30"/>
  <c r="D189" i="30"/>
  <c r="D82" i="30"/>
  <c r="D188" i="30"/>
  <c r="D227" i="30"/>
  <c r="D226" i="30"/>
  <c r="D265" i="30"/>
  <c r="D8" i="30"/>
  <c r="D199" i="30"/>
  <c r="D125" i="30"/>
  <c r="D60" i="30"/>
  <c r="D187" i="30"/>
  <c r="D66" i="30"/>
  <c r="D240" i="30"/>
  <c r="D55" i="30"/>
  <c r="D244" i="30"/>
  <c r="D180" i="30"/>
  <c r="D115" i="30"/>
  <c r="D51" i="30"/>
  <c r="D283" i="30"/>
  <c r="D219" i="30"/>
  <c r="D90" i="30"/>
  <c r="D184" i="30"/>
  <c r="D282" i="30"/>
  <c r="D218" i="30"/>
  <c r="D154" i="30"/>
  <c r="D89" i="30"/>
  <c r="D25" i="30"/>
  <c r="D257" i="30"/>
  <c r="D193" i="30"/>
  <c r="D129" i="30"/>
  <c r="D64" i="30"/>
  <c r="D288" i="30"/>
  <c r="D111" i="30"/>
  <c r="D223" i="30"/>
  <c r="D255" i="30"/>
  <c r="D175" i="30"/>
  <c r="D69" i="30"/>
  <c r="D5" i="30"/>
  <c r="D245" i="30"/>
  <c r="D181" i="30"/>
  <c r="D116" i="30"/>
  <c r="D52" i="30"/>
  <c r="D171" i="30"/>
  <c r="D50" i="30"/>
  <c r="D224" i="30"/>
  <c r="D300" i="30"/>
  <c r="D236" i="30"/>
  <c r="D172" i="30"/>
  <c r="D107" i="30"/>
  <c r="D43" i="30"/>
  <c r="D275" i="30"/>
  <c r="D203" i="30"/>
  <c r="D74" i="30"/>
  <c r="D160" i="30"/>
  <c r="D274" i="30"/>
  <c r="D210" i="30"/>
  <c r="D146" i="30"/>
  <c r="D81" i="30"/>
  <c r="D17" i="30"/>
  <c r="D249" i="30"/>
  <c r="D185" i="30"/>
  <c r="D121" i="30"/>
  <c r="D56" i="30"/>
  <c r="D264" i="30"/>
  <c r="D87" i="30"/>
  <c r="D207" i="30"/>
  <c r="D135" i="30"/>
  <c r="D126" i="30"/>
  <c r="D102" i="30"/>
  <c r="D22" i="30"/>
  <c r="D94" i="30"/>
  <c r="D120" i="30"/>
  <c r="D294" i="30"/>
  <c r="D286" i="30"/>
  <c r="D278" i="30"/>
  <c r="D270" i="30"/>
  <c r="D262" i="30"/>
  <c r="D254" i="30"/>
  <c r="D246" i="30"/>
  <c r="D238" i="30"/>
  <c r="D230" i="30"/>
  <c r="D222" i="30"/>
  <c r="D214" i="30"/>
  <c r="D206" i="30"/>
  <c r="D198" i="30"/>
  <c r="D190" i="30"/>
  <c r="D182" i="30"/>
  <c r="D174" i="30"/>
  <c r="D166" i="30"/>
  <c r="D158" i="30"/>
  <c r="D150" i="30"/>
  <c r="D142" i="30"/>
  <c r="D134" i="30"/>
  <c r="D118" i="30"/>
  <c r="D110" i="30"/>
  <c r="D86" i="30"/>
  <c r="D78" i="30"/>
  <c r="D70" i="30"/>
  <c r="D62" i="30"/>
  <c r="D54" i="30"/>
  <c r="D46" i="30"/>
  <c r="D38" i="30"/>
  <c r="D30" i="30"/>
  <c r="D14" i="30"/>
  <c r="D6" i="30"/>
  <c r="D61" i="30"/>
  <c r="D301" i="30"/>
  <c r="D237" i="30"/>
  <c r="D173" i="30"/>
  <c r="D108" i="30"/>
  <c r="D44" i="30"/>
  <c r="D155" i="30"/>
  <c r="D34" i="30"/>
  <c r="D200" i="30"/>
  <c r="D292" i="30"/>
  <c r="D228" i="30"/>
  <c r="D164" i="30"/>
  <c r="D99" i="30"/>
  <c r="D35" i="30"/>
  <c r="D267" i="30"/>
  <c r="D195" i="30"/>
  <c r="D58" i="30"/>
  <c r="D136" i="30"/>
  <c r="D266" i="30"/>
  <c r="D202" i="30"/>
  <c r="D138" i="30"/>
  <c r="D73" i="30"/>
  <c r="D9" i="30"/>
  <c r="D241" i="30"/>
  <c r="D177" i="30"/>
  <c r="D112" i="30"/>
  <c r="D48" i="30"/>
  <c r="D248" i="30"/>
  <c r="D63" i="30"/>
  <c r="D183" i="30"/>
  <c r="D295" i="30"/>
  <c r="D127" i="30"/>
  <c r="D117" i="30"/>
  <c r="D293" i="30"/>
  <c r="D165" i="30"/>
  <c r="D36" i="30"/>
  <c r="D26" i="30"/>
  <c r="D284" i="30"/>
  <c r="D156" i="30"/>
  <c r="D27" i="30"/>
  <c r="D179" i="30"/>
  <c r="D258" i="30"/>
  <c r="D130" i="30"/>
  <c r="D297" i="30"/>
  <c r="D169" i="30"/>
  <c r="D40" i="30"/>
  <c r="D191" i="30"/>
  <c r="D39" i="30"/>
  <c r="D109" i="30"/>
  <c r="D45" i="30"/>
  <c r="D285" i="30"/>
  <c r="D221" i="30"/>
  <c r="D157" i="30"/>
  <c r="D92" i="30"/>
  <c r="D28" i="30"/>
  <c r="D123" i="30"/>
  <c r="D10" i="30"/>
  <c r="D144" i="30"/>
  <c r="D276" i="30"/>
  <c r="D212" i="30"/>
  <c r="D148" i="30"/>
  <c r="D83" i="30"/>
  <c r="D19" i="30"/>
  <c r="D251" i="30"/>
  <c r="D163" i="30"/>
  <c r="D18" i="30"/>
  <c r="D71" i="30"/>
  <c r="D250" i="30"/>
  <c r="D186" i="30"/>
  <c r="D122" i="30"/>
  <c r="D57" i="30"/>
  <c r="D289" i="30"/>
  <c r="D225" i="30"/>
  <c r="D161" i="30"/>
  <c r="D96" i="30"/>
  <c r="D32" i="30"/>
  <c r="D192" i="30"/>
  <c r="D31" i="30"/>
  <c r="D143" i="30"/>
  <c r="D247" i="30"/>
  <c r="D7" i="30"/>
  <c r="D53" i="30"/>
  <c r="D229" i="30"/>
  <c r="D100" i="30"/>
  <c r="D139" i="30"/>
  <c r="D176" i="30"/>
  <c r="D220" i="30"/>
  <c r="D91" i="30"/>
  <c r="D259" i="30"/>
  <c r="D42" i="30"/>
  <c r="D103" i="30"/>
  <c r="D194" i="30"/>
  <c r="D65" i="30"/>
  <c r="D233" i="30"/>
  <c r="D104" i="30"/>
  <c r="D216" i="30"/>
  <c r="D159" i="30"/>
  <c r="D279" i="30"/>
  <c r="D101" i="30"/>
  <c r="D37" i="30"/>
  <c r="D277" i="30"/>
  <c r="D213" i="30"/>
  <c r="D149" i="30"/>
  <c r="D84" i="30"/>
  <c r="D20" i="30"/>
  <c r="D106" i="30"/>
  <c r="D296" i="30"/>
  <c r="D119" i="30"/>
  <c r="D268" i="30"/>
  <c r="D204" i="30"/>
  <c r="D140" i="30"/>
  <c r="D75" i="30"/>
  <c r="D11" i="30"/>
  <c r="D243" i="30"/>
  <c r="D147" i="30"/>
  <c r="D272" i="30"/>
  <c r="D47" i="30"/>
  <c r="D242" i="30"/>
  <c r="D178" i="30"/>
  <c r="D113" i="30"/>
  <c r="D49" i="30"/>
  <c r="D281" i="30"/>
  <c r="D217" i="30"/>
  <c r="D153" i="30"/>
  <c r="D88" i="30"/>
  <c r="D24" i="30"/>
  <c r="D168" i="30"/>
  <c r="D287" i="30"/>
  <c r="D271" i="30"/>
  <c r="D231" i="30"/>
  <c r="D15" i="30"/>
  <c r="D303" i="30" l="1"/>
  <c r="C289" i="29"/>
  <c r="C152" i="28" l="1"/>
  <c r="C120" i="28"/>
  <c r="U301" i="28"/>
  <c r="T301" i="28"/>
  <c r="S301" i="28"/>
  <c r="P301" i="28"/>
  <c r="O301" i="28"/>
  <c r="N301" i="28"/>
  <c r="K301" i="28"/>
  <c r="J301" i="28"/>
  <c r="I301" i="28"/>
  <c r="H301" i="28"/>
  <c r="F301" i="28"/>
  <c r="C24" i="28" s="1"/>
  <c r="Q300" i="28"/>
  <c r="L300" i="28"/>
  <c r="Q299" i="28"/>
  <c r="L299" i="28"/>
  <c r="Q298" i="28"/>
  <c r="L298" i="28"/>
  <c r="Q297" i="28"/>
  <c r="L297" i="28"/>
  <c r="Q296" i="28"/>
  <c r="L296" i="28"/>
  <c r="Q295" i="28"/>
  <c r="L295" i="28"/>
  <c r="Q294" i="28"/>
  <c r="L294" i="28"/>
  <c r="Q293" i="28"/>
  <c r="L293" i="28"/>
  <c r="Q292" i="28"/>
  <c r="L292" i="28"/>
  <c r="Q291" i="28"/>
  <c r="L291" i="28"/>
  <c r="Q290" i="28"/>
  <c r="L290" i="28"/>
  <c r="Q289" i="28"/>
  <c r="L289" i="28"/>
  <c r="Q288" i="28"/>
  <c r="L288" i="28"/>
  <c r="Q287" i="28"/>
  <c r="L287" i="28"/>
  <c r="Q286" i="28"/>
  <c r="L286" i="28"/>
  <c r="Q285" i="28"/>
  <c r="L285" i="28"/>
  <c r="Q284" i="28"/>
  <c r="L284" i="28"/>
  <c r="Q283" i="28"/>
  <c r="L283" i="28"/>
  <c r="Q282" i="28"/>
  <c r="L282" i="28"/>
  <c r="Q281" i="28"/>
  <c r="L281" i="28"/>
  <c r="Q280" i="28"/>
  <c r="L280" i="28"/>
  <c r="Q279" i="28"/>
  <c r="L279" i="28"/>
  <c r="Q278" i="28"/>
  <c r="L278" i="28"/>
  <c r="Q277" i="28"/>
  <c r="L277" i="28"/>
  <c r="Q276" i="28"/>
  <c r="L276" i="28"/>
  <c r="Q275" i="28"/>
  <c r="L275" i="28"/>
  <c r="Q274" i="28"/>
  <c r="L274" i="28"/>
  <c r="Q273" i="28"/>
  <c r="L273" i="28"/>
  <c r="Q272" i="28"/>
  <c r="L272" i="28"/>
  <c r="Q271" i="28"/>
  <c r="L271" i="28"/>
  <c r="Q270" i="28"/>
  <c r="L270" i="28"/>
  <c r="Q269" i="28"/>
  <c r="L269" i="28"/>
  <c r="Q268" i="28"/>
  <c r="L268" i="28"/>
  <c r="Q267" i="28"/>
  <c r="L267" i="28"/>
  <c r="Q266" i="28"/>
  <c r="L266" i="28"/>
  <c r="Q265" i="28"/>
  <c r="L265" i="28"/>
  <c r="Q264" i="28"/>
  <c r="L264" i="28"/>
  <c r="Q263" i="28"/>
  <c r="L263" i="28"/>
  <c r="Q262" i="28"/>
  <c r="L262" i="28"/>
  <c r="Q261" i="28"/>
  <c r="L261" i="28"/>
  <c r="Q260" i="28"/>
  <c r="L260" i="28"/>
  <c r="Q259" i="28"/>
  <c r="L259" i="28"/>
  <c r="Q258" i="28"/>
  <c r="L258" i="28"/>
  <c r="Q257" i="28"/>
  <c r="L257" i="28"/>
  <c r="Q256" i="28"/>
  <c r="L256" i="28"/>
  <c r="Q255" i="28"/>
  <c r="L255" i="28"/>
  <c r="Q254" i="28"/>
  <c r="L254" i="28"/>
  <c r="Q253" i="28"/>
  <c r="L253" i="28"/>
  <c r="Q252" i="28"/>
  <c r="L252" i="28"/>
  <c r="Q251" i="28"/>
  <c r="L251" i="28"/>
  <c r="Q250" i="28"/>
  <c r="L250" i="28"/>
  <c r="Q249" i="28"/>
  <c r="L249" i="28"/>
  <c r="Q248" i="28"/>
  <c r="L248" i="28"/>
  <c r="Q247" i="28"/>
  <c r="L247" i="28"/>
  <c r="Q246" i="28"/>
  <c r="L246" i="28"/>
  <c r="Q245" i="28"/>
  <c r="L245" i="28"/>
  <c r="Q244" i="28"/>
  <c r="L244" i="28"/>
  <c r="Q243" i="28"/>
  <c r="L243" i="28"/>
  <c r="Q242" i="28"/>
  <c r="L242" i="28"/>
  <c r="Q241" i="28"/>
  <c r="L241" i="28"/>
  <c r="Q240" i="28"/>
  <c r="L240" i="28"/>
  <c r="Q239" i="28"/>
  <c r="L239" i="28"/>
  <c r="Q238" i="28"/>
  <c r="L238" i="28"/>
  <c r="Q237" i="28"/>
  <c r="L237" i="28"/>
  <c r="Q236" i="28"/>
  <c r="L236" i="28"/>
  <c r="Q235" i="28"/>
  <c r="L235" i="28"/>
  <c r="Q234" i="28"/>
  <c r="L234" i="28"/>
  <c r="Q233" i="28"/>
  <c r="L233" i="28"/>
  <c r="Q232" i="28"/>
  <c r="L232" i="28"/>
  <c r="Q231" i="28"/>
  <c r="L231" i="28"/>
  <c r="Q230" i="28"/>
  <c r="L230" i="28"/>
  <c r="Q229" i="28"/>
  <c r="L229" i="28"/>
  <c r="Q228" i="28"/>
  <c r="L228" i="28"/>
  <c r="Q227" i="28"/>
  <c r="L227" i="28"/>
  <c r="Q226" i="28"/>
  <c r="L226" i="28"/>
  <c r="Q225" i="28"/>
  <c r="L225" i="28"/>
  <c r="Q224" i="28"/>
  <c r="L224" i="28"/>
  <c r="Q223" i="28"/>
  <c r="L223" i="28"/>
  <c r="Q222" i="28"/>
  <c r="L222" i="28"/>
  <c r="Q221" i="28"/>
  <c r="L221" i="28"/>
  <c r="Q220" i="28"/>
  <c r="L220" i="28"/>
  <c r="Q219" i="28"/>
  <c r="L219" i="28"/>
  <c r="Q218" i="28"/>
  <c r="L218" i="28"/>
  <c r="Q217" i="28"/>
  <c r="L217" i="28"/>
  <c r="Q216" i="28"/>
  <c r="L216" i="28"/>
  <c r="Q215" i="28"/>
  <c r="L215" i="28"/>
  <c r="Q214" i="28"/>
  <c r="L214" i="28"/>
  <c r="Q213" i="28"/>
  <c r="L213" i="28"/>
  <c r="Q212" i="28"/>
  <c r="L212" i="28"/>
  <c r="Q211" i="28"/>
  <c r="L211" i="28"/>
  <c r="Q210" i="28"/>
  <c r="L210" i="28"/>
  <c r="Q209" i="28"/>
  <c r="L209" i="28"/>
  <c r="Q208" i="28"/>
  <c r="L208" i="28"/>
  <c r="Q207" i="28"/>
  <c r="L207" i="28"/>
  <c r="Q206" i="28"/>
  <c r="L206" i="28"/>
  <c r="Q205" i="28"/>
  <c r="L205" i="28"/>
  <c r="Q204" i="28"/>
  <c r="L204" i="28"/>
  <c r="Q203" i="28"/>
  <c r="L203" i="28"/>
  <c r="Q202" i="28"/>
  <c r="L202" i="28"/>
  <c r="Q201" i="28"/>
  <c r="L201" i="28"/>
  <c r="Q200" i="28"/>
  <c r="L200" i="28"/>
  <c r="Q199" i="28"/>
  <c r="L199" i="28"/>
  <c r="Q198" i="28"/>
  <c r="L198" i="28"/>
  <c r="Q197" i="28"/>
  <c r="L197" i="28"/>
  <c r="Q196" i="28"/>
  <c r="L196" i="28"/>
  <c r="Q195" i="28"/>
  <c r="L195" i="28"/>
  <c r="Q194" i="28"/>
  <c r="L194" i="28"/>
  <c r="Q193" i="28"/>
  <c r="L193" i="28"/>
  <c r="Q192" i="28"/>
  <c r="L192" i="28"/>
  <c r="Q191" i="28"/>
  <c r="L191" i="28"/>
  <c r="Q190" i="28"/>
  <c r="L190" i="28"/>
  <c r="Q189" i="28"/>
  <c r="L189" i="28"/>
  <c r="Q188" i="28"/>
  <c r="L188" i="28"/>
  <c r="Q187" i="28"/>
  <c r="L187" i="28"/>
  <c r="Q186" i="28"/>
  <c r="L186" i="28"/>
  <c r="Q185" i="28"/>
  <c r="L185" i="28"/>
  <c r="Q184" i="28"/>
  <c r="L184" i="28"/>
  <c r="Q183" i="28"/>
  <c r="L183" i="28"/>
  <c r="Q182" i="28"/>
  <c r="L182" i="28"/>
  <c r="Q181" i="28"/>
  <c r="L181" i="28"/>
  <c r="Q180" i="28"/>
  <c r="L180" i="28"/>
  <c r="Q179" i="28"/>
  <c r="L179" i="28"/>
  <c r="Q178" i="28"/>
  <c r="L178" i="28"/>
  <c r="Q177" i="28"/>
  <c r="L177" i="28"/>
  <c r="Q176" i="28"/>
  <c r="L176" i="28"/>
  <c r="Q175" i="28"/>
  <c r="L175" i="28"/>
  <c r="Q174" i="28"/>
  <c r="L174" i="28"/>
  <c r="Q173" i="28"/>
  <c r="L173" i="28"/>
  <c r="Q172" i="28"/>
  <c r="L172" i="28"/>
  <c r="Q171" i="28"/>
  <c r="L171" i="28"/>
  <c r="Q170" i="28"/>
  <c r="L170" i="28"/>
  <c r="Q169" i="28"/>
  <c r="L169" i="28"/>
  <c r="Q168" i="28"/>
  <c r="L168" i="28"/>
  <c r="Q167" i="28"/>
  <c r="L167" i="28"/>
  <c r="Q166" i="28"/>
  <c r="L166" i="28"/>
  <c r="Q165" i="28"/>
  <c r="L165" i="28"/>
  <c r="Q164" i="28"/>
  <c r="L164" i="28"/>
  <c r="Q163" i="28"/>
  <c r="L163" i="28"/>
  <c r="Q162" i="28"/>
  <c r="L162" i="28"/>
  <c r="Q161" i="28"/>
  <c r="L161" i="28"/>
  <c r="Q160" i="28"/>
  <c r="L160" i="28"/>
  <c r="Q159" i="28"/>
  <c r="L159" i="28"/>
  <c r="Q158" i="28"/>
  <c r="L158" i="28"/>
  <c r="Q157" i="28"/>
  <c r="L157" i="28"/>
  <c r="Q156" i="28"/>
  <c r="L156" i="28"/>
  <c r="Q155" i="28"/>
  <c r="L155" i="28"/>
  <c r="Q154" i="28"/>
  <c r="L154" i="28"/>
  <c r="Q153" i="28"/>
  <c r="L153" i="28"/>
  <c r="Q152" i="28"/>
  <c r="L152" i="28"/>
  <c r="Q151" i="28"/>
  <c r="L151" i="28"/>
  <c r="Q150" i="28"/>
  <c r="L150" i="28"/>
  <c r="Q149" i="28"/>
  <c r="L149" i="28"/>
  <c r="Q148" i="28"/>
  <c r="L148" i="28"/>
  <c r="Q147" i="28"/>
  <c r="L147" i="28"/>
  <c r="Q146" i="28"/>
  <c r="L146" i="28"/>
  <c r="Q145" i="28"/>
  <c r="L145" i="28"/>
  <c r="Q144" i="28"/>
  <c r="L144" i="28"/>
  <c r="Q143" i="28"/>
  <c r="L143" i="28"/>
  <c r="Q142" i="28"/>
  <c r="L142" i="28"/>
  <c r="Q141" i="28"/>
  <c r="L141" i="28"/>
  <c r="Q140" i="28"/>
  <c r="L140" i="28"/>
  <c r="Q139" i="28"/>
  <c r="L139" i="28"/>
  <c r="Q138" i="28"/>
  <c r="L138" i="28"/>
  <c r="Q137" i="28"/>
  <c r="L137" i="28"/>
  <c r="Q136" i="28"/>
  <c r="L136" i="28"/>
  <c r="Q135" i="28"/>
  <c r="L135" i="28"/>
  <c r="Q134" i="28"/>
  <c r="L134" i="28"/>
  <c r="Q133" i="28"/>
  <c r="L133" i="28"/>
  <c r="Q132" i="28"/>
  <c r="L132" i="28"/>
  <c r="Q131" i="28"/>
  <c r="L131" i="28"/>
  <c r="Q130" i="28"/>
  <c r="L130" i="28"/>
  <c r="Q129" i="28"/>
  <c r="L129" i="28"/>
  <c r="Q128" i="28"/>
  <c r="L128" i="28"/>
  <c r="Q127" i="28"/>
  <c r="L127" i="28"/>
  <c r="Q126" i="28"/>
  <c r="L126" i="28"/>
  <c r="Q125" i="28"/>
  <c r="L125" i="28"/>
  <c r="Q124" i="28"/>
  <c r="L124" i="28"/>
  <c r="Q123" i="28"/>
  <c r="L123" i="28"/>
  <c r="Q122" i="28"/>
  <c r="L122" i="28"/>
  <c r="Q121" i="28"/>
  <c r="L121" i="28"/>
  <c r="Q120" i="28"/>
  <c r="L120" i="28"/>
  <c r="Q119" i="28"/>
  <c r="L119" i="28"/>
  <c r="Q118" i="28"/>
  <c r="L118" i="28"/>
  <c r="Q117" i="28"/>
  <c r="L117" i="28"/>
  <c r="Q116" i="28"/>
  <c r="L116" i="28"/>
  <c r="Q115" i="28"/>
  <c r="L115" i="28"/>
  <c r="Q114" i="28"/>
  <c r="L114" i="28"/>
  <c r="Q113" i="28"/>
  <c r="L113" i="28"/>
  <c r="Q112" i="28"/>
  <c r="L112" i="28"/>
  <c r="Q111" i="28"/>
  <c r="L111" i="28"/>
  <c r="Q110" i="28"/>
  <c r="L110" i="28"/>
  <c r="Q109" i="28"/>
  <c r="L109" i="28"/>
  <c r="Q108" i="28"/>
  <c r="L108" i="28"/>
  <c r="Q107" i="28"/>
  <c r="L107" i="28"/>
  <c r="Q106" i="28"/>
  <c r="L106" i="28"/>
  <c r="Q105" i="28"/>
  <c r="L105" i="28"/>
  <c r="Q104" i="28"/>
  <c r="L104" i="28"/>
  <c r="Q103" i="28"/>
  <c r="L103" i="28"/>
  <c r="Q102" i="28"/>
  <c r="L102" i="28"/>
  <c r="Q101" i="28"/>
  <c r="L101" i="28"/>
  <c r="Q100" i="28"/>
  <c r="L100" i="28"/>
  <c r="Q99" i="28"/>
  <c r="L99" i="28"/>
  <c r="Q98" i="28"/>
  <c r="L98" i="28"/>
  <c r="Q97" i="28"/>
  <c r="L97" i="28"/>
  <c r="Q96" i="28"/>
  <c r="L96" i="28"/>
  <c r="Q95" i="28"/>
  <c r="L95" i="28"/>
  <c r="Q94" i="28"/>
  <c r="L94" i="28"/>
  <c r="Q93" i="28"/>
  <c r="L93" i="28"/>
  <c r="Q92" i="28"/>
  <c r="L92" i="28"/>
  <c r="Q91" i="28"/>
  <c r="L91" i="28"/>
  <c r="Q90" i="28"/>
  <c r="L90" i="28"/>
  <c r="Q89" i="28"/>
  <c r="L89" i="28"/>
  <c r="Q88" i="28"/>
  <c r="L88" i="28"/>
  <c r="Q87" i="28"/>
  <c r="L87" i="28"/>
  <c r="Q86" i="28"/>
  <c r="L86" i="28"/>
  <c r="Q85" i="28"/>
  <c r="L85" i="28"/>
  <c r="Q84" i="28"/>
  <c r="L84" i="28"/>
  <c r="Q83" i="28"/>
  <c r="L83" i="28"/>
  <c r="Q82" i="28"/>
  <c r="L82" i="28"/>
  <c r="Q81" i="28"/>
  <c r="L81" i="28"/>
  <c r="Q80" i="28"/>
  <c r="L80" i="28"/>
  <c r="Q79" i="28"/>
  <c r="L79" i="28"/>
  <c r="Q78" i="28"/>
  <c r="L78" i="28"/>
  <c r="Q77" i="28"/>
  <c r="L77" i="28"/>
  <c r="Q76" i="28"/>
  <c r="L76" i="28"/>
  <c r="Q75" i="28"/>
  <c r="L75" i="28"/>
  <c r="Q74" i="28"/>
  <c r="L74" i="28"/>
  <c r="Q73" i="28"/>
  <c r="L73" i="28"/>
  <c r="Q72" i="28"/>
  <c r="L72" i="28"/>
  <c r="Q71" i="28"/>
  <c r="L71" i="28"/>
  <c r="Q70" i="28"/>
  <c r="L70" i="28"/>
  <c r="Q69" i="28"/>
  <c r="L69" i="28"/>
  <c r="Q68" i="28"/>
  <c r="L68" i="28"/>
  <c r="Q67" i="28"/>
  <c r="L67" i="28"/>
  <c r="Q66" i="28"/>
  <c r="L66" i="28"/>
  <c r="Q65" i="28"/>
  <c r="L65" i="28"/>
  <c r="Q64" i="28"/>
  <c r="L64" i="28"/>
  <c r="Q63" i="28"/>
  <c r="L63" i="28"/>
  <c r="Q62" i="28"/>
  <c r="L62" i="28"/>
  <c r="Q61" i="28"/>
  <c r="L61" i="28"/>
  <c r="Q60" i="28"/>
  <c r="L60" i="28"/>
  <c r="Q59" i="28"/>
  <c r="L59" i="28"/>
  <c r="Q58" i="28"/>
  <c r="L58" i="28"/>
  <c r="Q57" i="28"/>
  <c r="L57" i="28"/>
  <c r="Q56" i="28"/>
  <c r="L56" i="28"/>
  <c r="Q55" i="28"/>
  <c r="L55" i="28"/>
  <c r="Q54" i="28"/>
  <c r="L54" i="28"/>
  <c r="Q53" i="28"/>
  <c r="L53" i="28"/>
  <c r="Q52" i="28"/>
  <c r="L52" i="28"/>
  <c r="Q51" i="28"/>
  <c r="L51" i="28"/>
  <c r="Q50" i="28"/>
  <c r="L50" i="28"/>
  <c r="Q49" i="28"/>
  <c r="L49" i="28"/>
  <c r="Q48" i="28"/>
  <c r="L48" i="28"/>
  <c r="Q47" i="28"/>
  <c r="L47" i="28"/>
  <c r="Q46" i="28"/>
  <c r="L46" i="28"/>
  <c r="Q45" i="28"/>
  <c r="L45" i="28"/>
  <c r="Q44" i="28"/>
  <c r="L44" i="28"/>
  <c r="Q43" i="28"/>
  <c r="L43" i="28"/>
  <c r="Q42" i="28"/>
  <c r="L42" i="28"/>
  <c r="Q41" i="28"/>
  <c r="L41" i="28"/>
  <c r="Q40" i="28"/>
  <c r="L40" i="28"/>
  <c r="Q39" i="28"/>
  <c r="L39" i="28"/>
  <c r="Q38" i="28"/>
  <c r="L38" i="28"/>
  <c r="Q37" i="28"/>
  <c r="L37" i="28"/>
  <c r="Q36" i="28"/>
  <c r="L36" i="28"/>
  <c r="Q35" i="28"/>
  <c r="L35" i="28"/>
  <c r="Q34" i="28"/>
  <c r="L34" i="28"/>
  <c r="Q33" i="28"/>
  <c r="L33" i="28"/>
  <c r="Q32" i="28"/>
  <c r="L32" i="28"/>
  <c r="Q31" i="28"/>
  <c r="L31" i="28"/>
  <c r="Q30" i="28"/>
  <c r="L30" i="28"/>
  <c r="Q29" i="28"/>
  <c r="L29" i="28"/>
  <c r="Q28" i="28"/>
  <c r="L28" i="28"/>
  <c r="Q27" i="28"/>
  <c r="L27" i="28"/>
  <c r="Q26" i="28"/>
  <c r="L26" i="28"/>
  <c r="Q25" i="28"/>
  <c r="L25" i="28"/>
  <c r="Q23" i="28"/>
  <c r="L23" i="28"/>
  <c r="Q22" i="28"/>
  <c r="L22" i="28"/>
  <c r="Q21" i="28"/>
  <c r="L21" i="28"/>
  <c r="Q20" i="28"/>
  <c r="L20" i="28"/>
  <c r="Q19" i="28"/>
  <c r="L19" i="28"/>
  <c r="Q18" i="28"/>
  <c r="L18" i="28"/>
  <c r="Q17" i="28"/>
  <c r="L17" i="28"/>
  <c r="Q16" i="28"/>
  <c r="L16" i="28"/>
  <c r="Q15" i="28"/>
  <c r="L15" i="28"/>
  <c r="Q14" i="28"/>
  <c r="L14" i="28"/>
  <c r="Q13" i="28"/>
  <c r="L13" i="28"/>
  <c r="Q12" i="28"/>
  <c r="L12" i="28"/>
  <c r="Q11" i="28"/>
  <c r="L11" i="28"/>
  <c r="Q10" i="28"/>
  <c r="L10" i="28"/>
  <c r="Q9" i="28"/>
  <c r="L9" i="28"/>
  <c r="Q8" i="28"/>
  <c r="L8" i="28"/>
  <c r="Q7" i="28"/>
  <c r="L7" i="28"/>
  <c r="Q6" i="28"/>
  <c r="L6" i="28"/>
  <c r="Q5" i="28"/>
  <c r="L5" i="28"/>
  <c r="C184" i="28" l="1"/>
  <c r="C216" i="28"/>
  <c r="C248" i="28"/>
  <c r="C23" i="28"/>
  <c r="C280" i="28"/>
  <c r="C56" i="28"/>
  <c r="C88" i="28"/>
  <c r="C22" i="28"/>
  <c r="C55" i="28"/>
  <c r="C87" i="28"/>
  <c r="C119" i="28"/>
  <c r="C151" i="28"/>
  <c r="C183" i="28"/>
  <c r="C215" i="28"/>
  <c r="C247" i="28"/>
  <c r="C279" i="28"/>
  <c r="C31" i="28"/>
  <c r="C63" i="28"/>
  <c r="C95" i="28"/>
  <c r="C127" i="28"/>
  <c r="C159" i="28"/>
  <c r="C191" i="28"/>
  <c r="C223" i="28"/>
  <c r="C255" i="28"/>
  <c r="C287" i="28"/>
  <c r="C32" i="28"/>
  <c r="C64" i="28"/>
  <c r="C96" i="28"/>
  <c r="C128" i="28"/>
  <c r="C160" i="28"/>
  <c r="C192" i="28"/>
  <c r="C224" i="28"/>
  <c r="C256" i="28"/>
  <c r="C288" i="28"/>
  <c r="C6" i="28"/>
  <c r="C39" i="28"/>
  <c r="C71" i="28"/>
  <c r="C103" i="28"/>
  <c r="C135" i="28"/>
  <c r="C167" i="28"/>
  <c r="C199" i="28"/>
  <c r="C231" i="28"/>
  <c r="C263" i="28"/>
  <c r="C295" i="28"/>
  <c r="C7" i="28"/>
  <c r="C40" i="28"/>
  <c r="C72" i="28"/>
  <c r="C104" i="28"/>
  <c r="C136" i="28"/>
  <c r="C168" i="28"/>
  <c r="C200" i="28"/>
  <c r="C232" i="28"/>
  <c r="C264" i="28"/>
  <c r="C296" i="28"/>
  <c r="C14" i="28"/>
  <c r="C47" i="28"/>
  <c r="C79" i="28"/>
  <c r="C111" i="28"/>
  <c r="C143" i="28"/>
  <c r="C175" i="28"/>
  <c r="C207" i="28"/>
  <c r="C239" i="28"/>
  <c r="C271" i="28"/>
  <c r="C15" i="28"/>
  <c r="C48" i="28"/>
  <c r="C80" i="28"/>
  <c r="C112" i="28"/>
  <c r="C144" i="28"/>
  <c r="C176" i="28"/>
  <c r="C208" i="28"/>
  <c r="C240" i="28"/>
  <c r="C272" i="28"/>
  <c r="C8" i="28"/>
  <c r="C16" i="28"/>
  <c r="C25" i="28"/>
  <c r="C33" i="28"/>
  <c r="C41" i="28"/>
  <c r="C49" i="28"/>
  <c r="C57" i="28"/>
  <c r="C65" i="28"/>
  <c r="C73" i="28"/>
  <c r="C81" i="28"/>
  <c r="C89" i="28"/>
  <c r="C97" i="28"/>
  <c r="C105" i="28"/>
  <c r="C113" i="28"/>
  <c r="C121" i="28"/>
  <c r="C129" i="28"/>
  <c r="C137" i="28"/>
  <c r="C145" i="28"/>
  <c r="C153" i="28"/>
  <c r="C161" i="28"/>
  <c r="C169" i="28"/>
  <c r="C177" i="28"/>
  <c r="C185" i="28"/>
  <c r="C193" i="28"/>
  <c r="C201" i="28"/>
  <c r="C209" i="28"/>
  <c r="C217" i="28"/>
  <c r="C225" i="28"/>
  <c r="C233" i="28"/>
  <c r="C241" i="28"/>
  <c r="C249" i="28"/>
  <c r="C257" i="28"/>
  <c r="C265" i="28"/>
  <c r="C273" i="28"/>
  <c r="C281" i="28"/>
  <c r="C289" i="28"/>
  <c r="C297" i="28"/>
  <c r="C9" i="28"/>
  <c r="C17" i="28"/>
  <c r="C26" i="28"/>
  <c r="C34" i="28"/>
  <c r="C42" i="28"/>
  <c r="C50" i="28"/>
  <c r="C58" i="28"/>
  <c r="C66" i="28"/>
  <c r="C74" i="28"/>
  <c r="C82" i="28"/>
  <c r="C90" i="28"/>
  <c r="C98" i="28"/>
  <c r="C106" i="28"/>
  <c r="C114" i="28"/>
  <c r="C122" i="28"/>
  <c r="C130" i="28"/>
  <c r="C138" i="28"/>
  <c r="C146" i="28"/>
  <c r="C154" i="28"/>
  <c r="C162" i="28"/>
  <c r="C170" i="28"/>
  <c r="C178" i="28"/>
  <c r="C186" i="28"/>
  <c r="C194" i="28"/>
  <c r="C202" i="28"/>
  <c r="C210" i="28"/>
  <c r="C218" i="28"/>
  <c r="C226" i="28"/>
  <c r="C234" i="28"/>
  <c r="C242" i="28"/>
  <c r="C250" i="28"/>
  <c r="C258" i="28"/>
  <c r="C266" i="28"/>
  <c r="C274" i="28"/>
  <c r="C282" i="28"/>
  <c r="C290" i="28"/>
  <c r="C298" i="28"/>
  <c r="C10" i="28"/>
  <c r="C18" i="28"/>
  <c r="C27" i="28"/>
  <c r="C35" i="28"/>
  <c r="C43" i="28"/>
  <c r="C51" i="28"/>
  <c r="C59" i="28"/>
  <c r="C67" i="28"/>
  <c r="C75" i="28"/>
  <c r="C83" i="28"/>
  <c r="C91" i="28"/>
  <c r="C99" i="28"/>
  <c r="C107" i="28"/>
  <c r="C115" i="28"/>
  <c r="C123" i="28"/>
  <c r="C131" i="28"/>
  <c r="C139" i="28"/>
  <c r="C147" i="28"/>
  <c r="C155" i="28"/>
  <c r="C163" i="28"/>
  <c r="C171" i="28"/>
  <c r="C179" i="28"/>
  <c r="C187" i="28"/>
  <c r="C195" i="28"/>
  <c r="C203" i="28"/>
  <c r="C211" i="28"/>
  <c r="C219" i="28"/>
  <c r="C227" i="28"/>
  <c r="C235" i="28"/>
  <c r="C243" i="28"/>
  <c r="C251" i="28"/>
  <c r="C259" i="28"/>
  <c r="C267" i="28"/>
  <c r="C275" i="28"/>
  <c r="C283" i="28"/>
  <c r="C291" i="28"/>
  <c r="C299" i="28"/>
  <c r="C11" i="28"/>
  <c r="C19" i="28"/>
  <c r="C28" i="28"/>
  <c r="C36" i="28"/>
  <c r="C44" i="28"/>
  <c r="C52" i="28"/>
  <c r="C60" i="28"/>
  <c r="C68" i="28"/>
  <c r="C76" i="28"/>
  <c r="C84" i="28"/>
  <c r="C92" i="28"/>
  <c r="C100" i="28"/>
  <c r="C108" i="28"/>
  <c r="C116" i="28"/>
  <c r="C124" i="28"/>
  <c r="C132" i="28"/>
  <c r="C140" i="28"/>
  <c r="C148" i="28"/>
  <c r="C156" i="28"/>
  <c r="C164" i="28"/>
  <c r="C172" i="28"/>
  <c r="C180" i="28"/>
  <c r="C188" i="28"/>
  <c r="C196" i="28"/>
  <c r="C204" i="28"/>
  <c r="C212" i="28"/>
  <c r="C220" i="28"/>
  <c r="C228" i="28"/>
  <c r="C236" i="28"/>
  <c r="C244" i="28"/>
  <c r="C252" i="28"/>
  <c r="C260" i="28"/>
  <c r="C268" i="28"/>
  <c r="C276" i="28"/>
  <c r="C284" i="28"/>
  <c r="C292" i="28"/>
  <c r="C300" i="28"/>
  <c r="C12" i="28"/>
  <c r="C20" i="28"/>
  <c r="C29" i="28"/>
  <c r="C37" i="28"/>
  <c r="C45" i="28"/>
  <c r="C53" i="28"/>
  <c r="C61" i="28"/>
  <c r="C69" i="28"/>
  <c r="C77" i="28"/>
  <c r="C85" i="28"/>
  <c r="C93" i="28"/>
  <c r="C101" i="28"/>
  <c r="C109" i="28"/>
  <c r="C117" i="28"/>
  <c r="C125" i="28"/>
  <c r="C133" i="28"/>
  <c r="C141" i="28"/>
  <c r="C149" i="28"/>
  <c r="C157" i="28"/>
  <c r="C165" i="28"/>
  <c r="C173" i="28"/>
  <c r="C181" i="28"/>
  <c r="C189" i="28"/>
  <c r="C197" i="28"/>
  <c r="C205" i="28"/>
  <c r="C213" i="28"/>
  <c r="C221" i="28"/>
  <c r="C229" i="28"/>
  <c r="C237" i="28"/>
  <c r="C245" i="28"/>
  <c r="C253" i="28"/>
  <c r="C261" i="28"/>
  <c r="C269" i="28"/>
  <c r="C277" i="28"/>
  <c r="C285" i="28"/>
  <c r="C293" i="28"/>
  <c r="C5" i="28"/>
  <c r="C13" i="28"/>
  <c r="C21" i="28"/>
  <c r="C30" i="28"/>
  <c r="C38" i="28"/>
  <c r="C46" i="28"/>
  <c r="C54" i="28"/>
  <c r="C62" i="28"/>
  <c r="C70" i="28"/>
  <c r="C78" i="28"/>
  <c r="C86" i="28"/>
  <c r="C94" i="28"/>
  <c r="C102" i="28"/>
  <c r="C110" i="28"/>
  <c r="C118" i="28"/>
  <c r="C126" i="28"/>
  <c r="C134" i="28"/>
  <c r="C142" i="28"/>
  <c r="C150" i="28"/>
  <c r="C158" i="28"/>
  <c r="C166" i="28"/>
  <c r="C174" i="28"/>
  <c r="C182" i="28"/>
  <c r="C190" i="28"/>
  <c r="C198" i="28"/>
  <c r="C206" i="28"/>
  <c r="C214" i="28"/>
  <c r="C222" i="28"/>
  <c r="C230" i="28"/>
  <c r="C238" i="28"/>
  <c r="C246" i="28"/>
  <c r="C254" i="28"/>
  <c r="C262" i="28"/>
  <c r="C270" i="28"/>
  <c r="C278" i="28"/>
  <c r="C286" i="28"/>
  <c r="C294" i="28"/>
  <c r="E301" i="28"/>
  <c r="D301" i="28"/>
  <c r="Q301" i="28"/>
  <c r="L301" i="28"/>
  <c r="C301" i="28" l="1"/>
  <c r="F30" i="10"/>
  <c r="F29" i="10"/>
  <c r="E29" i="10" l="1"/>
  <c r="E52" i="10" l="1"/>
  <c r="B60" i="10" l="1"/>
  <c r="B61" i="10" s="1"/>
  <c r="B62" i="10" s="1"/>
  <c r="B63" i="10" s="1"/>
  <c r="C1" i="10" l="1"/>
  <c r="A14" i="10" s="1"/>
  <c r="V14" i="10" l="1"/>
  <c r="M14" i="10"/>
  <c r="U14" i="10"/>
  <c r="F14" i="10"/>
  <c r="R14" i="10"/>
  <c r="Q14" i="10"/>
  <c r="O14" i="10"/>
  <c r="T14" i="10"/>
  <c r="G14" i="10"/>
  <c r="C14" i="10"/>
  <c r="L14" i="10"/>
  <c r="J14" i="10"/>
  <c r="H14" i="10"/>
  <c r="D14" i="10"/>
  <c r="A9" i="10"/>
  <c r="C9" i="10" l="1"/>
  <c r="F9" i="10"/>
  <c r="F32" i="10" s="1"/>
  <c r="E59" i="10"/>
  <c r="P14" i="10"/>
  <c r="V9" i="10"/>
  <c r="E41" i="10" s="1"/>
  <c r="L9" i="10"/>
  <c r="J9" i="10"/>
  <c r="U9" i="10"/>
  <c r="K9" i="10"/>
  <c r="D9" i="10"/>
  <c r="T9" i="10"/>
  <c r="H9" i="10"/>
  <c r="R9" i="10"/>
  <c r="R18" i="10" s="1"/>
  <c r="Q9" i="10"/>
  <c r="Q18" i="10" s="1"/>
  <c r="F26" i="10" s="1"/>
  <c r="P9" i="10"/>
  <c r="P18" i="10" s="1"/>
  <c r="O9" i="10"/>
  <c r="O18" i="10" s="1"/>
  <c r="M9" i="10"/>
  <c r="M18" i="10" s="1"/>
  <c r="G9" i="10"/>
  <c r="E64" i="10"/>
  <c r="E63" i="10"/>
  <c r="E62" i="10"/>
  <c r="E61" i="10"/>
  <c r="E60" i="10"/>
  <c r="H18" i="10"/>
  <c r="E14" i="10"/>
  <c r="J18" i="10" l="1"/>
  <c r="E21" i="10" s="1"/>
  <c r="L18" i="10"/>
  <c r="E22" i="10" s="1"/>
  <c r="K18" i="10"/>
  <c r="E23" i="10" s="1"/>
  <c r="F79" i="10"/>
  <c r="D79" i="10"/>
  <c r="F71" i="10"/>
  <c r="D71" i="10"/>
  <c r="F34" i="10"/>
  <c r="E79" i="10"/>
  <c r="E32" i="10"/>
  <c r="E42" i="10" s="1"/>
  <c r="E31" i="10"/>
  <c r="F31" i="10"/>
  <c r="F24" i="10"/>
  <c r="E24" i="10"/>
  <c r="F25" i="10"/>
  <c r="E25" i="10"/>
  <c r="E27" i="10"/>
  <c r="F27" i="10"/>
  <c r="E28" i="10"/>
  <c r="F28" i="10"/>
  <c r="E26" i="10"/>
  <c r="F49" i="10"/>
  <c r="E50" i="10"/>
  <c r="E49" i="10"/>
  <c r="F51" i="10"/>
  <c r="F48" i="10"/>
  <c r="F50" i="10"/>
  <c r="E39" i="10"/>
  <c r="E48" i="10"/>
  <c r="E51" i="10"/>
  <c r="E43" i="10"/>
  <c r="E9" i="10"/>
  <c r="E71" i="10"/>
  <c r="F22" i="10" l="1"/>
  <c r="F21" i="10"/>
  <c r="F23" i="10"/>
  <c r="E34" i="10"/>
  <c r="E33" i="10"/>
  <c r="F33" i="10"/>
  <c r="E44" i="10"/>
  <c r="F53" i="10"/>
  <c r="E53" i="10"/>
  <c r="F35" i="10" l="1"/>
  <c r="E35" i="10"/>
  <c r="E40" i="10"/>
  <c r="E65" i="10"/>
</calcChain>
</file>

<file path=xl/sharedStrings.xml><?xml version="1.0" encoding="utf-8"?>
<sst xmlns="http://schemas.openxmlformats.org/spreadsheetml/2006/main" count="2889" uniqueCount="515">
  <si>
    <t>NORTH CAROLINA EDUCATION LOTTERY</t>
  </si>
  <si>
    <t>DEPARTMENT OF JUSTICE</t>
  </si>
  <si>
    <t>STATE AUDITOR</t>
  </si>
  <si>
    <t>ADMINISTRATIVE OFFICE OF THE COURTS</t>
  </si>
  <si>
    <t>OFFICE OF ADMINISTRATIVE HEARING</t>
  </si>
  <si>
    <t>DEPARTMENT OF ADMINISTRATION</t>
  </si>
  <si>
    <t>OFFICE OF STATE BUDGET &amp; MANAGEMENT</t>
  </si>
  <si>
    <t>INFORMATION TECHNOLOGY SERVICES</t>
  </si>
  <si>
    <t>OFFICE OF STATE CONTROLLER</t>
  </si>
  <si>
    <t>N 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</si>
  <si>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</si>
  <si>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</si>
  <si>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</si>
  <si>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</si>
  <si>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</si>
  <si>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</si>
  <si>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</si>
  <si>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SVCS</t>
  </si>
  <si>
    <t>DEPARTMENT OF COMMERCE</t>
  </si>
  <si>
    <t>INSURANCE DEPARTMENT</t>
  </si>
  <si>
    <t>LABOR DEPARTMENT</t>
  </si>
  <si>
    <t>REVENUE DEPARTMENT</t>
  </si>
  <si>
    <t>SECRETARY OF STATE</t>
  </si>
  <si>
    <t>STATE TREASURER</t>
  </si>
  <si>
    <t>BARBER EXAMINERS, STATE BOARD OF</t>
  </si>
  <si>
    <t>NORTH CAROLINA BOARD OF OPTICIANS</t>
  </si>
  <si>
    <t>N C REAL ESTATE COMMISSION</t>
  </si>
  <si>
    <t>N C AUCTIONEERS LICENSING BOARD</t>
  </si>
  <si>
    <t>N C STATE BOARD OF EXAMINERS OF PRACTICING PSYCHOL</t>
  </si>
  <si>
    <t>COMMUNITY COLLEGES ADMINISTRATION</t>
  </si>
  <si>
    <t>DEPARTMENT OF PUBLIC SAFETY</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</si>
  <si>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</si>
  <si>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</si>
  <si>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</si>
  <si>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</si>
  <si>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</si>
  <si>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</si>
  <si>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</si>
  <si>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</si>
  <si>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</si>
  <si>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</si>
  <si>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</si>
  <si>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</si>
  <si>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</si>
  <si>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</si>
  <si>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</si>
  <si>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</si>
  <si>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</si>
  <si>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</si>
  <si>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</si>
  <si>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</si>
  <si>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</si>
  <si>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</si>
  <si>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</si>
  <si>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</si>
  <si>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</si>
  <si>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</si>
  <si>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</si>
  <si>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</si>
  <si>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</si>
  <si>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</si>
  <si>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</si>
  <si>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</si>
  <si>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</si>
  <si>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</si>
  <si>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</si>
  <si>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</si>
  <si>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</si>
  <si>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</si>
  <si>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</si>
  <si>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</si>
  <si>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</si>
  <si>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</si>
  <si>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</si>
  <si>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</si>
  <si>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</si>
  <si>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</si>
  <si>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</si>
  <si>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</si>
  <si>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</si>
  <si>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</si>
  <si>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</si>
  <si>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</si>
  <si>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</si>
  <si>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</si>
  <si>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</si>
  <si>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</si>
  <si>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</si>
  <si>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</si>
  <si>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</si>
  <si>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</si>
  <si>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</si>
  <si>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</si>
  <si>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</si>
  <si>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</si>
  <si>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COLUMBUS COUNTY SCHOOLS</t>
  </si>
  <si>
    <t>SOUTHEASTERN COMMUNITY COLLEGE</t>
  </si>
  <si>
    <t>WHITEVILLE CITY SCHOOLS</t>
  </si>
  <si>
    <t>CRAVEN COMMUNITY COLLEGE</t>
  </si>
  <si>
    <t>CUMBERLAND COUNTY SCHOOLS</t>
  </si>
  <si>
    <t>FAYETTEVILLE TECHNICAL COMMUNITY COLLEGE</t>
  </si>
  <si>
    <t>CURRITUCK COUNTY SCHOOLS</t>
  </si>
  <si>
    <t>DARE COUNTY SCHOOLS</t>
  </si>
  <si>
    <t>DAVIDSON COUNTY SCHOOLS</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</si>
  <si>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</si>
  <si>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</si>
  <si>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</si>
  <si>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</si>
  <si>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</si>
  <si>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</si>
  <si>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</si>
  <si>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</si>
  <si>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</si>
  <si>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 FOR CHILDREN</t>
  </si>
  <si>
    <t>HEALTHY START ACADEMY</t>
  </si>
  <si>
    <t>VOYAGER ACADEMY</t>
  </si>
  <si>
    <t>DURHAM TECHNICAL INSTITUTE</t>
  </si>
  <si>
    <t>BEAR GRASS CHARTER SCHOOL</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</si>
  <si>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</si>
  <si>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</si>
  <si>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</si>
  <si>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</si>
  <si>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</si>
  <si>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</si>
  <si>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</si>
  <si>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</si>
  <si>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</si>
  <si>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</si>
  <si>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</si>
  <si>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</si>
  <si>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</si>
  <si>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</si>
  <si>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</si>
  <si>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</si>
  <si>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</si>
  <si>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</si>
  <si>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</si>
  <si>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</si>
  <si>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</si>
  <si>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</si>
  <si>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</si>
  <si>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</si>
  <si>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</si>
  <si>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</si>
  <si>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</si>
  <si>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</si>
  <si>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</si>
  <si>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</si>
  <si>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</si>
  <si>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</si>
  <si>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</si>
  <si>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</si>
  <si>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</si>
  <si>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</si>
  <si>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</si>
  <si>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</si>
  <si>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</si>
  <si>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</si>
  <si>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</si>
  <si>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</si>
  <si>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</si>
  <si>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</si>
  <si>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</si>
  <si>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</si>
  <si>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</si>
  <si>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</si>
  <si>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</si>
  <si>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</si>
  <si>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</si>
  <si>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</si>
  <si>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</si>
  <si>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</si>
  <si>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</si>
  <si>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</si>
  <si>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</si>
  <si>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</si>
  <si>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</si>
  <si>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</si>
  <si>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</si>
  <si>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</si>
  <si>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</si>
  <si>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</si>
  <si>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</si>
  <si>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</si>
  <si>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</si>
  <si>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</si>
  <si>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NASH-ROCKY MOUNT SCHOOLS</t>
  </si>
  <si>
    <t>NEW HANOVER COUNTY SCHOOLS</t>
  </si>
  <si>
    <t>CAPE FEAR CTR FOR INQUIRY</t>
  </si>
  <si>
    <t>WILMINGTON PREP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</si>
  <si>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</si>
  <si>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</si>
  <si>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</si>
  <si>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</si>
  <si>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</si>
  <si>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</si>
  <si>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</si>
  <si>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</si>
  <si>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</si>
  <si>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</si>
  <si>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</si>
  <si>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</si>
  <si>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</si>
  <si>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</si>
  <si>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</si>
  <si>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</si>
  <si>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</si>
  <si>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</si>
  <si>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</si>
  <si>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</si>
  <si>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</si>
  <si>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</si>
  <si>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</si>
  <si>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</si>
  <si>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</si>
  <si>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</si>
  <si>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</si>
  <si>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</si>
  <si>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</si>
  <si>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</si>
  <si>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</si>
  <si>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</si>
  <si>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</si>
  <si>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</si>
  <si>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</si>
  <si>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</si>
  <si>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</si>
  <si>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</si>
  <si>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</si>
  <si>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</si>
  <si>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</si>
  <si>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</si>
  <si>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</si>
  <si>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</si>
  <si>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</si>
  <si>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</si>
  <si>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</si>
  <si>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</si>
  <si>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</si>
  <si>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</si>
  <si>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</si>
  <si>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</si>
  <si>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MTN DISCOVERY CHARTER</t>
  </si>
  <si>
    <t>TRANSYLVANIA COUNTY SCHOOLS</t>
  </si>
  <si>
    <t>BREVARD ACADEMY CHARTER SCHOOL</t>
  </si>
  <si>
    <t>TYRRELL COUNTY SCHOOLS</t>
  </si>
  <si>
    <t>UNION COUNTY SCHOOLS</t>
  </si>
  <si>
    <t>VANCE COUNTY SCHOOLS</t>
  </si>
  <si>
    <t>VANCE CHARTER SCHOOL</t>
  </si>
  <si>
    <t>VANCE-GRANVILLE COMMUNITY COLLEGE</t>
  </si>
  <si>
    <t>ENDEAVOR CHARTER SCHOOL</t>
  </si>
  <si>
    <t>SOUTHERN WAKE ACADEMY</t>
  </si>
  <si>
    <t>WAKE TECHNICAL COLLEGE</t>
  </si>
  <si>
    <t>CASA ESPERANZA MONTESSORI</t>
  </si>
  <si>
    <t>WARREN COUNTY SCHOOLS</t>
  </si>
  <si>
    <t>HALIWA-SAPONI TRIBAL CHARTER</t>
  </si>
  <si>
    <t>WASHINGTON COUNTY SCHOOLS</t>
  </si>
  <si>
    <t>HENDERSON COLLEGIATE CHARTER SCHOOL</t>
  </si>
  <si>
    <t>WATAUGA COUNTY SCHOOLS</t>
  </si>
  <si>
    <t>TWO RIVERS COMM SCHOOL</t>
  </si>
  <si>
    <t>WAYNE COUNTY SCHOOLS</t>
  </si>
  <si>
    <t>WAYNE COMMUNITY COLLEGE</t>
  </si>
  <si>
    <t>WILKES COUNTY SCHOOLS</t>
  </si>
  <si>
    <t>PINNACLE CLASSICAL ACADEMY</t>
  </si>
  <si>
    <t>WILKES COMMUNITY COLLEGE</t>
  </si>
  <si>
    <t>WILSON COUNTY SCHOOLS</t>
  </si>
  <si>
    <t>WILSON COMMUNITY COLLEGE</t>
  </si>
  <si>
    <t>YADKIN COUNTY SCHOOLS</t>
  </si>
  <si>
    <t>HIGHWAY - ADMINISTRATIVE</t>
  </si>
  <si>
    <t>Agency Number</t>
  </si>
  <si>
    <t>Agency</t>
  </si>
  <si>
    <t>Deferred Outflows Of Resources</t>
  </si>
  <si>
    <t>Deferred Inflows Of Resources</t>
  </si>
  <si>
    <t>Pension Expense</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</si>
  <si>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</si>
  <si>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</si>
  <si>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</si>
  <si>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</si>
  <si>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</si>
  <si>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</si>
  <si>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Differences between expected and actual experience</t>
  </si>
  <si>
    <t>Changes of assumptions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</si>
  <si>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</si>
  <si>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</si>
  <si>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</si>
  <si>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</si>
  <si>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</si>
  <si>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</si>
  <si>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</si>
  <si>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Choose Your Agency:</t>
  </si>
  <si>
    <t>Agency Number:</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</si>
  <si>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</si>
  <si>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</si>
  <si>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</si>
  <si>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</si>
  <si>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</si>
  <si>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</si>
  <si>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</si>
  <si>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</si>
  <si>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</si>
  <si>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</si>
  <si>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</si>
  <si>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</si>
  <si>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</si>
  <si>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</si>
  <si>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</si>
  <si>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</si>
  <si>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</si>
  <si>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</si>
  <si>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</si>
  <si>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</si>
  <si>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</si>
  <si>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</si>
  <si>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</si>
  <si>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Current Proportional Share</t>
  </si>
  <si>
    <t>Prior Proportional Share</t>
  </si>
  <si>
    <t>INVEST COLLEGIATE CHARTER (BUNCOMBE)</t>
  </si>
  <si>
    <t>KIPP HALIFAX COLLEGE PREP CHARTER</t>
  </si>
  <si>
    <t>PIONEER SPRINGS COMMUNITY CHARTER</t>
  </si>
  <si>
    <t>CURRENT YEAR</t>
  </si>
  <si>
    <t>Note:</t>
  </si>
  <si>
    <t>Total Plan</t>
  </si>
  <si>
    <t>Unit's proportionate share (for footnote disclosure)</t>
  </si>
  <si>
    <t>Change in Proportional Share</t>
  </si>
  <si>
    <t xml:space="preserve">Employer contributions subsequent to the measurement date * </t>
  </si>
  <si>
    <t>Worksheet Instructions:</t>
  </si>
  <si>
    <t xml:space="preserve"> &lt;&lt; Click on the cell to see a list of agencies. Step 1.</t>
  </si>
  <si>
    <t>STATE TREASURER (w/o State Health Plan)</t>
  </si>
  <si>
    <t>STATE TREASURER (State Health Plan Only)</t>
  </si>
  <si>
    <t>UNC-GENERAL ADMINISTRATION (w/o SEAA)</t>
  </si>
  <si>
    <t>UNC-GENERAL ADMINISTRATION (SEAA Only)</t>
  </si>
  <si>
    <t>N.E. ACADEMY OF AEROSPACE &amp; ADV.TECH</t>
  </si>
  <si>
    <t>HIGHWAY - ADMINISTRATIVE (w/o Global Transpark or Ports Authority)</t>
  </si>
  <si>
    <t>HIGHWAY - ADMINISTRATIVE (Global Transpark Only)</t>
  </si>
  <si>
    <t>HIGHWAY - ADMINISTRATIVE (Ports Authority Only)</t>
  </si>
  <si>
    <t>Total</t>
  </si>
  <si>
    <t>Primary Agency Number</t>
  </si>
  <si>
    <t>Actuarially Determined Component of Pension Expense</t>
  </si>
  <si>
    <t>Information for notes to the financial statements</t>
  </si>
  <si>
    <t>STATE DIVISION OF HEALTH SERVICES</t>
  </si>
  <si>
    <t>FERNLEAF COMMUNITY CHARTER</t>
  </si>
  <si>
    <t>FY201X refers to the fiscal year ended June 30, 201X</t>
  </si>
  <si>
    <t>DEPARTMENT OF NATURAL AND CULTURAL RESOURCES</t>
  </si>
  <si>
    <t>DEPT OF AGRICULTURE &amp; CONSUMER SVCS.</t>
  </si>
  <si>
    <t>UNC-CHAPEL HILL CB1260</t>
  </si>
  <si>
    <t>CLEVELAND COMMUNITY COLLEGE</t>
  </si>
  <si>
    <t>NEW BERN CRAVEN COUNTY BOARD OF EDUCATION</t>
  </si>
  <si>
    <t>INVEST COLLEGIATE CHARTER (DAVIDSON)</t>
  </si>
  <si>
    <t>IREDELL-STATESVILLE SCHOOLS</t>
  </si>
  <si>
    <t>AMERICAN RENAISSANCE MID SCHOOL</t>
  </si>
  <si>
    <t>CORVIAN COMMUNITY CHARTER SCHOOL</t>
  </si>
  <si>
    <t>THE NORTH CAROLINA LEADERSHIP ACADEMY</t>
  </si>
  <si>
    <t>NASH COMMUNITY COLLEGE</t>
  </si>
  <si>
    <t>CHAPEL HILL - CARRBORO CITY SCHOOLS</t>
  </si>
  <si>
    <t>WAKE COUNTY PUBLIC SCHOOLS SYSTEM</t>
  </si>
  <si>
    <t>EAST WAKE FIRST ACADEMY</t>
  </si>
  <si>
    <t>JE description</t>
  </si>
  <si>
    <t>DR</t>
  </si>
  <si>
    <t>CR</t>
  </si>
  <si>
    <t>Differences between expected and actual experience (DO)</t>
  </si>
  <si>
    <t>Changes of assumptions (DO)</t>
  </si>
  <si>
    <t>Changes in proportion and differences between employer contributions and proportionate share of contributions (DO)</t>
  </si>
  <si>
    <t>Differences between expected and actual experience (DI)</t>
  </si>
  <si>
    <t>Changes of assumptions (DI)</t>
  </si>
  <si>
    <t>Changes in proportion and differences between employer contributions and proportionate share of contributions (DI)</t>
  </si>
  <si>
    <t>Employer contributions subsequent to measurement date (DO)</t>
  </si>
  <si>
    <t>Tables for Disclosure</t>
  </si>
  <si>
    <t>NO AGENCY CHOSEN</t>
  </si>
  <si>
    <t>N/A</t>
  </si>
  <si>
    <t>Unit Contributions to Plan in Measurement Year</t>
  </si>
  <si>
    <t>In accordance with GASB 75, paragraph 86b, deferred inflows and deferred outflows of resources related differences between projected and actual earnings resulting from different years should be netted in the schedule to the left.  All other categories should display deferred inflow balances separately from deferred outflow balances.</t>
  </si>
  <si>
    <t>LEE COUNTY SCHOOLS</t>
  </si>
  <si>
    <t>Net OPEB Asset EOY</t>
  </si>
  <si>
    <t>Ending DIPNC net OPEB asset</t>
  </si>
  <si>
    <t>Total DIPNC OPEB expense reported for fiscal year</t>
  </si>
  <si>
    <t>Net OPEB asset</t>
  </si>
  <si>
    <t>Total Employer OPEB Expense</t>
  </si>
  <si>
    <t>Net OPEB Asset BOY</t>
  </si>
  <si>
    <t>Sensitivity of the net OPEB asset to changes in the discount rate</t>
  </si>
  <si>
    <t>Net difference between projected and actual earnings on OPEB plan investments (DO)</t>
  </si>
  <si>
    <t>Net difference between projected and actual earnings on OPEB plan investments (DI)</t>
  </si>
  <si>
    <t>OPEB plan contributions</t>
  </si>
  <si>
    <t>Share of collective OPEB expense</t>
  </si>
  <si>
    <t>True up OPEB expense</t>
  </si>
  <si>
    <t>OPEB expense</t>
  </si>
  <si>
    <t>Unit's share of collective OPEB expense</t>
  </si>
  <si>
    <t>OPEB expense resulting from difference between ORBIT system contributions and what was recorded as a deferred outflow in the prior year</t>
  </si>
  <si>
    <t>Net difference between projected and actual earnings on OPEB plan investments</t>
  </si>
  <si>
    <t>* Amount reported as deferred outflows of resources related to OPEB resulting from contributions subsequent to the measurement date will be recognized as a reduction of the net OPEB liability in the next fiscal year.</t>
  </si>
  <si>
    <t>This template provides the note disclosures required by GASB 75, paragraphs 96h(1) thru (5), 96i(1), and 96i(2).</t>
  </si>
  <si>
    <t>GASB 75 Accounting Template – Disability Income Plan of NC (DIPNC)</t>
  </si>
  <si>
    <t>All DIPNC Employers</t>
  </si>
  <si>
    <t xml:space="preserve">The OPEB data in this template is maintained by the Department of State Treasurer (DST). The OPEB allocation schedules for DIPNC including the accompanying audit report from the Office of State Auditor will be available on DST's website.   </t>
  </si>
  <si>
    <t>Step 1 -</t>
  </si>
  <si>
    <t xml:space="preserve">Step 2 - </t>
  </si>
  <si>
    <t xml:space="preserve">Step 3 - </t>
  </si>
  <si>
    <t>NC DEPARTMENT OF MILITARY &amp; VETERANS AFFAIRS</t>
  </si>
  <si>
    <t>Employer Number</t>
  </si>
  <si>
    <t>Employer Name</t>
  </si>
  <si>
    <t>Ending Net OPEB Asset</t>
  </si>
  <si>
    <t>Beginning Net OPEB Asset</t>
  </si>
  <si>
    <t>PRIOR YEAR</t>
  </si>
  <si>
    <t xml:space="preserve">Change </t>
  </si>
  <si>
    <r>
      <t xml:space="preserve">This template automatically generates the GASB 75 journal entries (13th period) and certain note disclosures (see below) for all employer participants of the </t>
    </r>
    <r>
      <rPr>
        <b/>
        <sz val="10"/>
        <color rgb="FF000000"/>
        <rFont val="Calibri"/>
        <family val="2"/>
      </rPr>
      <t>Disability Income Plan of North Carolina (DIPNC)</t>
    </r>
    <r>
      <rPr>
        <sz val="10"/>
        <color rgb="FF000000"/>
        <rFont val="Calibri"/>
        <family val="2"/>
      </rPr>
      <t xml:space="preserve"> </t>
    </r>
  </si>
  <si>
    <t>10/1/2017 through 6/30/2018</t>
  </si>
  <si>
    <t>1/1/2018 through 6/30/2018</t>
  </si>
  <si>
    <t>4/1/2018 through 6/30/2018</t>
  </si>
  <si>
    <t xml:space="preserve">Step 4 - </t>
  </si>
  <si>
    <t xml:space="preserve"> &lt;&lt; Enter your employer contributions for the period indicated. Step 3</t>
  </si>
  <si>
    <t xml:space="preserve"> &lt;&lt; Enter your employer contributions for the period indicated. Step 2</t>
  </si>
  <si>
    <t>Sensitivity of the net OPEB asset to changes in the healthcare cost trend rate</t>
  </si>
  <si>
    <t xml:space="preserve">1% Decrease </t>
  </si>
  <si>
    <t xml:space="preserve">Current Discount Rate </t>
  </si>
  <si>
    <t xml:space="preserve">1% Increase </t>
  </si>
  <si>
    <t>Initial Trend Rate</t>
  </si>
  <si>
    <t>Ultimate Trend Rate</t>
  </si>
  <si>
    <t>Go to the JE Template tab within this workbook.  Review the resulting entries within the workbook for reasonableness.  Should you have any questions regarding  the resulting entries, please refer to GASB 75.  Review the entries with applicable staff prior to posting the entries in your general ledger.</t>
  </si>
  <si>
    <t>OPEB Expense</t>
  </si>
  <si>
    <t>Employer</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</si>
  <si>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</si>
  <si>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</si>
  <si>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</si>
  <si>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</si>
  <si>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Total Deferred Outflows of Resources</t>
  </si>
  <si>
    <t>Total Deferred Inflows of Resources</t>
  </si>
  <si>
    <t>Proportional Share of OPEB Expense</t>
  </si>
  <si>
    <t>Net Amortization Of Deferred Amounts From Changes in Proportion and Differences Between Employer Contributions And Proportional Share of Contributions</t>
  </si>
  <si>
    <t>NORTH CAROLINA INNOVATIVE SCHOOL DISTRICT</t>
  </si>
  <si>
    <t xml:space="preserve"> </t>
  </si>
  <si>
    <t>Measurement date 06/30/2019</t>
  </si>
  <si>
    <t>2019 Contributions</t>
  </si>
  <si>
    <t>NC DEPT OF ENVIRONMENTAL QUALITY</t>
  </si>
  <si>
    <t>HEALTH AND HUMAN SVCS</t>
  </si>
  <si>
    <t>NC BRD OF EXAMINERS OF PRACTICING PSYCOLOGISTS</t>
  </si>
  <si>
    <t>UNC-SYSTEM OFFICE</t>
  </si>
  <si>
    <t>GRANVILLE COUNTY PUBLIC SCHOOLS</t>
  </si>
  <si>
    <t>LEE COUNTY BOARD OF EDUCATION</t>
  </si>
  <si>
    <t xml:space="preserve"> Click on cell C16 within this tab.  Select your agency from the drop-down menu.  Agencies are listed in alphabetical order.</t>
  </si>
  <si>
    <t>Changes in Proportion and Differences Between Employer Contributions and Proportional Share of Contributions</t>
  </si>
  <si>
    <t>Net Difference Between Projected and Actual Investment Earnings on Plan Investments</t>
  </si>
  <si>
    <t>Net Amortization of Deferred Amounts from Changes in Proportion and Differences Between Employer Contributions and Proportional Share of Contributions</t>
  </si>
  <si>
    <t>OFFICE OF STATE AUDITOR</t>
  </si>
  <si>
    <t>OFFICE OF ADMINISTRATIVE HEARINGS</t>
  </si>
  <si>
    <t>OFFICE OF STATE BUDGET AND MANAGEMENT</t>
  </si>
  <si>
    <t>DEPARTMENT OF INFORMATION TECHNOLOGY</t>
  </si>
  <si>
    <t>NC SCHOOL OF SCIENCE AND MATHEMATICS</t>
  </si>
  <si>
    <t>NC DEPARTMENT OF MILITARY AND VETERANS AFFAIRS</t>
  </si>
  <si>
    <t>DEPARTMENT OF ENVIRONMENTAL QUALITY</t>
  </si>
  <si>
    <t>HOUSING FINANCE AGENCY OF NORTH CAROLINA</t>
  </si>
  <si>
    <t>OFFICE OF GOVERNOR</t>
  </si>
  <si>
    <t>OFFICE OF LIEUTENANT GOVERNOR</t>
  </si>
  <si>
    <t>DEPARTMENT OF HEALTH AND HUMAN SERVICES</t>
  </si>
  <si>
    <t>DEPARTMENT OF INSURANCE</t>
  </si>
  <si>
    <t>DEPARTMENT OF LABOR</t>
  </si>
  <si>
    <t>DEPARTMENT OF REVENUE</t>
  </si>
  <si>
    <t>DEPARTMENT OF SECRETARY OF STATE</t>
  </si>
  <si>
    <t>DEPARTMENT OF STATE TREASURER (w/o State Health Plan)</t>
  </si>
  <si>
    <t>DEPARTMENT OF STATE TREASURER (State Health Plan Only)</t>
  </si>
  <si>
    <t>DEPARTMENT OF AGRICULTURE AND CONSUMER SERVICES</t>
  </si>
  <si>
    <t>STATE BOARD OF BARBER EXAMINERS</t>
  </si>
  <si>
    <t>NC REAL ESTATE COMMISSION</t>
  </si>
  <si>
    <t>NC AUCTIONEERS LICENSING BOARD</t>
  </si>
  <si>
    <t>NC STATE BOARD OF EXAMINERS OF PRACTICING PSYCHOLOGISTS</t>
  </si>
  <si>
    <t>COMMUNITY COLLEGE SYSTEM OFFICE</t>
  </si>
  <si>
    <t>NORTH CAROLINA SCHOOL OF THE ARTS</t>
  </si>
  <si>
    <t>NORTH CAROLINA A&amp;T UNIVERSITY</t>
  </si>
  <si>
    <t>NORTH CAROLINA CENTRAL UNIVERSITY</t>
  </si>
  <si>
    <t>UNIVERSITY OF NORTH CAROLINA AT PEMBROKE</t>
  </si>
  <si>
    <t>NC STATE UNIVERSITY</t>
  </si>
  <si>
    <t>FRANCINE DELANY NEW SCHOOL FOR CHILDREN</t>
  </si>
  <si>
    <t>WESTERN PIEDMONT COMMUNITY COLLEGE</t>
  </si>
  <si>
    <t>DISCOVERY CHARTER</t>
  </si>
  <si>
    <t>NORTHEAST REGIONAL SCHOOL FOR BIOTECHNOLOGY</t>
  </si>
  <si>
    <t>CENTRAL PARK SCHOOL FOR CHILDREN</t>
  </si>
  <si>
    <t>AMERICAN RENAISSANCE MIDDLE SCHOOL</t>
  </si>
  <si>
    <t>CAPE FEAR CENTER FOR INQUIRY</t>
  </si>
  <si>
    <t>N.E. ACADEMY OF AEROSPACE &amp; ADVANCED TECHNOLOGY</t>
  </si>
  <si>
    <t>MOUNTAIN DISCOVERY CHARTER</t>
  </si>
  <si>
    <t>TWO RIVERS COMMUNITY SCHOOL</t>
  </si>
  <si>
    <t>Total for All Employers</t>
  </si>
  <si>
    <t>Contribution</t>
  </si>
  <si>
    <t>Your employer contributions from 7/1/2020 through 6/30/2021</t>
  </si>
  <si>
    <t>Total Plan - FYE June 30, 2021</t>
  </si>
  <si>
    <t xml:space="preserve">TOTAL Recognition </t>
  </si>
  <si>
    <t>Sensitivity</t>
  </si>
  <si>
    <t>1% Decrease (2.00%)</t>
  </si>
  <si>
    <t>1% Increase (4.00%)</t>
  </si>
  <si>
    <t>Trend Minus 1%</t>
  </si>
  <si>
    <t>Trend Plus 1%</t>
  </si>
  <si>
    <t>ALAMANCE COMMUNITY SCHOOL</t>
  </si>
  <si>
    <t>Ending Net OPEB  Asset</t>
  </si>
  <si>
    <t>Sum</t>
  </si>
  <si>
    <t>from schedule</t>
  </si>
  <si>
    <t>5 - 8.5%</t>
  </si>
  <si>
    <t>6 - 9%</t>
  </si>
  <si>
    <t>7 - 10.5%</t>
  </si>
  <si>
    <t>1% Decrease: 2.00%</t>
  </si>
  <si>
    <t>Current Discount Rate: 3.00%</t>
  </si>
  <si>
    <t>1% Increase: 4.00%</t>
  </si>
  <si>
    <t>2021 Contributions</t>
  </si>
  <si>
    <t>DAVIDSON-DAVIE COMMUNITY COLLEGE</t>
  </si>
  <si>
    <t>NASH COUNTY PUBLIC SCHOOLS</t>
  </si>
  <si>
    <t>TOTAL</t>
  </si>
  <si>
    <t xml:space="preserve">Employer </t>
  </si>
  <si>
    <t>Inflows</t>
  </si>
  <si>
    <t>Outflows</t>
  </si>
  <si>
    <t>Fiscal Year Ended June 30, 2022</t>
  </si>
  <si>
    <t xml:space="preserve">Note - If you are unable to see the 7 different tabs in this workbook (Info, JE Template, 2022 Summary, 2021 Summary,  DIPNC Contributions 2021, Deferred Amortization, DIPNC Contributions 2020) then go to File, Options, Advanced, Display Options for this Workbook, and ensure that Show Sheet Tabs is checked.  Consult your IT specialist as needed.
</t>
  </si>
  <si>
    <t>Your employer contributions from 7/1/2021 through 6/30/2022</t>
  </si>
  <si>
    <t>In cell C20, enter your employer contributions made for the period of July 1, 2020 through June 30, 2021.</t>
  </si>
  <si>
    <t>In cell C22, enter your employer contributions made for the period of July 1, 2021 through June 30, 2022.</t>
  </si>
  <si>
    <t>Plan measurement period used for FY22 is the twelve months ending June 30, 2021</t>
  </si>
  <si>
    <t>Total Plan - FYE June 30, 2022</t>
  </si>
  <si>
    <t>Measurement Date 6/30/21</t>
  </si>
  <si>
    <t>Measurement Date 6/30/20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</si>
</sst>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_);_(* \(#,##0\);_(* &quot;-&quot;????_);_(@_)"/>
    <numFmt numFmtId="166" formatCode="_(&quot;$&quot;* #,##0_);_(&quot;$&quot;* \(#,##0\);_(&quot;$&quot;* &quot;-&quot;??_);_(@_)"/>
    <numFmt numFmtId="167" formatCode="#,##0_);\(#,##0\);\—\—\—\ \ \ \ "/>
    <numFmt numFmtId="168" formatCode="0.00000%"/>
    <numFmt numFmtId="169" formatCode="0.0%"/>
    <numFmt numFmtId="170" formatCode="_(* #,##0.0_);_(* \(#,##0.0\);_(* &quot;-&quot;??_);_(@_)"/>
    <numFmt numFmtId="171" formatCode="[$-409]mmmm\ d\,\ yyyy;@"/>
    <numFmt numFmtId="172" formatCode="0.0000%"/>
    <numFmt numFmtId="173" formatCode="0.0000000%"/>
    <numFmt numFmtId="174" formatCode="0.00000000000%"/>
  </numFmts>
  <fonts count="53">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9"/>
      <name val="Arial"/>
      <family val="2"/>
    </font>
    <font>
      <sz val="10"/>
      <name val="Arial"/>
      <family val="2"/>
    </font>
    <font>
      <sz val="10"/>
      <name val="Arial MT"/>
    </font>
    <font>
      <sz val="11"/>
      <name val="Calibri"/>
      <family val="2"/>
      <scheme val="minor"/>
    </font>
    <font>
      <sz val="10"/>
      <color theme="1"/>
      <name val="Arial"/>
      <family val="2"/>
    </font>
    <font>
      <sz val="12"/>
      <name val="Times New Roman"/>
      <family val="1"/>
    </font>
    <font>
      <b/>
      <sz val="16"/>
      <name val="Times New Roman"/>
      <family val="1"/>
    </font>
    <font>
      <b/>
      <sz val="12"/>
      <name val="Times New Roman"/>
      <family val="1"/>
    </font>
    <font>
      <b/>
      <sz val="11"/>
      <name val="Times New Roman"/>
      <family val="1"/>
    </font>
    <font>
      <sz val="12"/>
      <color indexed="12"/>
      <name val="Arial"/>
      <family val="2"/>
    </font>
    <font>
      <sz val="10"/>
      <color theme="1"/>
      <name val="Calibri"/>
      <family val="2"/>
      <scheme val="minor"/>
    </font>
    <font>
      <b/>
      <sz val="10"/>
      <color theme="1"/>
      <name val="Calibri"/>
      <family val="2"/>
      <scheme val="minor"/>
    </font>
    <font>
      <b/>
      <sz val="10"/>
      <color rgb="FF000000"/>
      <name val="Calibri"/>
      <family val="2"/>
      <scheme val="minor"/>
    </font>
    <font>
      <sz val="10"/>
      <name val="Calibri"/>
      <family val="2"/>
      <scheme val="minor"/>
    </font>
    <font>
      <u/>
      <sz val="10"/>
      <name val="Arial Narrow"/>
      <family val="2"/>
    </font>
    <font>
      <sz val="10"/>
      <name val="Arial Narrow"/>
      <family val="2"/>
    </font>
    <font>
      <b/>
      <sz val="10"/>
      <name val="Calibri"/>
      <family val="2"/>
    </font>
    <font>
      <sz val="10"/>
      <name val="Calibri"/>
      <family val="2"/>
    </font>
    <font>
      <b/>
      <sz val="10"/>
      <color indexed="10"/>
      <name val="Calibri"/>
      <family val="2"/>
    </font>
    <font>
      <sz val="10"/>
      <color indexed="10"/>
      <name val="Calibri"/>
      <family val="2"/>
    </font>
    <font>
      <sz val="10"/>
      <color rgb="FF000000"/>
      <name val="Calibri"/>
      <family val="2"/>
    </font>
    <font>
      <b/>
      <sz val="10"/>
      <color rgb="FF000000"/>
      <name val="Calibri"/>
      <family val="2"/>
    </font>
    <font>
      <i/>
      <sz val="10"/>
      <name val="Calibri"/>
      <family val="2"/>
    </font>
    <font>
      <sz val="11"/>
      <color theme="1"/>
      <name val="Calibri"/>
      <family val="2"/>
    </font>
    <font>
      <b/>
      <sz val="11"/>
      <color theme="1"/>
      <name val="Calibri"/>
      <family val="2"/>
    </font>
    <font>
      <b/>
      <sz val="11"/>
      <name val="Calibri"/>
      <family val="2"/>
    </font>
    <font>
      <sz val="11"/>
      <name val="Calibri"/>
      <family val="2"/>
    </font>
    <font>
      <b/>
      <i/>
      <sz val="16"/>
      <color theme="1"/>
      <name val="Times New Roman"/>
      <family val="1"/>
    </font>
    <font>
      <b/>
      <i/>
      <sz val="14"/>
      <color theme="1"/>
      <name val="Times New Roman"/>
      <family val="1"/>
    </font>
    <font>
      <b/>
      <sz val="11"/>
      <color theme="1"/>
      <name val="Arial"/>
      <family val="2"/>
    </font>
    <font>
      <sz val="11"/>
      <color theme="1"/>
      <name val="Arial"/>
      <family val="2"/>
    </font>
    <font>
      <b/>
      <sz val="11"/>
      <color rgb="FF000000"/>
      <name val="Arial"/>
      <family val="2"/>
    </font>
    <font>
      <b/>
      <sz val="10"/>
      <name val="Arial"/>
      <family val="2"/>
    </font>
    <font>
      <b/>
      <sz val="12"/>
      <color rgb="FFFF0000"/>
      <name val="Arial"/>
      <family val="2"/>
    </font>
    <font>
      <b/>
      <sz val="12"/>
      <name val="Arial"/>
      <family val="2"/>
    </font>
    <font>
      <sz val="12"/>
      <name val="Arial"/>
      <family val="2"/>
    </font>
    <font>
      <sz val="10"/>
      <color indexed="8"/>
      <name val="Arial"/>
      <family val="2"/>
    </font>
    <font>
      <b/>
      <sz val="10"/>
      <color theme="1"/>
      <name val="Arial"/>
      <family val="2"/>
    </font>
    <font>
      <b/>
      <sz val="16"/>
      <name val="Arial"/>
      <family val="2"/>
    </font>
    <font>
      <b/>
      <sz val="11"/>
      <name val="Arial"/>
      <family val="2"/>
    </font>
    <font>
      <b/>
      <sz val="9.9499999999999993"/>
      <color indexed="8"/>
      <name val="Arial"/>
      <family val="2"/>
    </font>
    <font>
      <sz val="9"/>
      <color theme="1"/>
      <name val="Arial"/>
      <family val="2"/>
    </font>
    <font>
      <b/>
      <sz val="9"/>
      <color indexed="8"/>
      <name val="Arial"/>
      <family val="2"/>
    </font>
    <font>
      <sz val="9"/>
      <color indexed="8"/>
      <name val="Arial"/>
      <family val="2"/>
    </font>
    <font>
      <b/>
      <sz val="9.85"/>
      <color indexed="8"/>
      <name val="Arial"/>
      <family val="2"/>
    </font>
    <font>
      <u/>
      <sz val="12"/>
      <name val="Arial"/>
      <family val="2"/>
    </font>
    <font>
      <sz val="12"/>
      <color rgb="FFFF0000"/>
      <name val="Arial"/>
      <family val="2"/>
    </font>
    <font>
      <b/>
      <sz val="18"/>
      <name val="Arial"/>
      <family val="2"/>
    </font>
    <font>
      <b/>
      <sz val="1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indexed="41"/>
        <bgColor indexed="64"/>
      </patternFill>
    </fill>
    <fill>
      <patternFill patternType="darkGrid">
        <bgColor indexed="20"/>
      </patternFill>
    </fill>
    <fill>
      <patternFill patternType="solid">
        <fgColor indexed="31"/>
        <bgColor indexed="64"/>
      </patternFill>
    </fill>
    <fill>
      <patternFill patternType="solid">
        <fgColor theme="3" tint="0.79998168889431442"/>
        <bgColor indexed="64"/>
      </patternFill>
    </fill>
    <fill>
      <patternFill patternType="solid">
        <fgColor theme="3" tint="0.59999389629810485"/>
        <bgColor indexed="64"/>
      </patternFill>
    </fill>
    <fill>
      <patternFill patternType="darkUp">
        <bgColor theme="3" tint="0.79998168889431442"/>
      </patternFill>
    </fill>
    <fill>
      <patternFill patternType="solid">
        <fgColor theme="7" tint="0.59999389629810485"/>
        <bgColor indexed="64"/>
      </patternFill>
    </fill>
    <fill>
      <patternFill patternType="solid">
        <fgColor rgb="FF99FF99"/>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medium">
        <color indexed="64"/>
      </bottom>
      <diagonal/>
    </border>
    <border>
      <left/>
      <right/>
      <top style="double">
        <color indexed="64"/>
      </top>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top/>
      <bottom style="double">
        <color indexed="64"/>
      </bottom>
      <diagonal/>
    </border>
  </borders>
  <cellStyleXfs count="31">
    <xf numFmtId="0" fontId="0" fillId="0" borderId="0"/>
    <xf numFmtId="43" fontId="1" fillId="0" borderId="0" applyFont="0" applyFill="0" applyBorder="0" applyAlignment="0" applyProtection="0"/>
    <xf numFmtId="43" fontId="4" fillId="0" borderId="0" applyFont="0" applyFill="0" applyBorder="0" applyAlignment="0" applyProtection="0"/>
    <xf numFmtId="0" fontId="4" fillId="0" borderId="0"/>
    <xf numFmtId="0" fontId="5" fillId="0" borderId="0"/>
    <xf numFmtId="0" fontId="5" fillId="0" borderId="0"/>
    <xf numFmtId="37" fontId="6" fillId="0" borderId="0"/>
    <xf numFmtId="9"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0" fontId="5" fillId="0" borderId="0"/>
    <xf numFmtId="37" fontId="6" fillId="0" borderId="0"/>
    <xf numFmtId="43" fontId="8" fillId="0" borderId="0" applyFont="0" applyFill="0" applyBorder="0" applyAlignment="0" applyProtection="0"/>
    <xf numFmtId="0" fontId="9" fillId="0" borderId="0" applyFill="0" applyBorder="0" applyAlignment="0" applyProtection="0">
      <alignment horizontal="left"/>
    </xf>
    <xf numFmtId="0" fontId="8" fillId="0" borderId="0"/>
    <xf numFmtId="0" fontId="10" fillId="4" borderId="0" applyNumberFormat="0" applyBorder="0">
      <alignment horizontal="centerContinuous"/>
    </xf>
    <xf numFmtId="0" fontId="11" fillId="4" borderId="14" applyNumberFormat="0" applyFont="0" applyBorder="0" applyAlignment="0" applyProtection="0">
      <alignment horizontal="center"/>
    </xf>
    <xf numFmtId="0" fontId="12" fillId="4" borderId="15" applyNumberFormat="0" applyBorder="0">
      <alignment horizontal="center"/>
    </xf>
    <xf numFmtId="9" fontId="8" fillId="0" borderId="0" applyFont="0" applyFill="0" applyBorder="0" applyAlignment="0" applyProtection="0"/>
    <xf numFmtId="38" fontId="13" fillId="0" borderId="0" applyBorder="0">
      <alignment horizontal="right"/>
    </xf>
    <xf numFmtId="10" fontId="13" fillId="0" borderId="0" applyBorder="0">
      <alignment horizontal="right"/>
    </xf>
    <xf numFmtId="0" fontId="9" fillId="5" borderId="0" applyBorder="0"/>
    <xf numFmtId="0" fontId="9" fillId="6" borderId="16" applyNumberFormat="0" applyFont="0" applyBorder="0" applyAlignment="0" applyProtection="0">
      <alignment horizontal="centerContinuous"/>
    </xf>
    <xf numFmtId="43" fontId="8" fillId="0" borderId="0" applyFont="0" applyFill="0" applyBorder="0" applyAlignment="0" applyProtection="0"/>
    <xf numFmtId="0" fontId="8" fillId="0" borderId="0"/>
    <xf numFmtId="39" fontId="5" fillId="0" borderId="0"/>
    <xf numFmtId="39" fontId="5" fillId="0" borderId="0"/>
    <xf numFmtId="9" fontId="8" fillId="0" borderId="0" applyFont="0" applyFill="0" applyBorder="0" applyAlignment="0" applyProtection="0"/>
  </cellStyleXfs>
  <cellXfs count="398">
    <xf numFmtId="0" fontId="0" fillId="0" borderId="0" xfId="0"/>
    <xf numFmtId="0" fontId="3" fillId="0" borderId="0" xfId="0" applyFont="1" applyFill="1" applyBorder="1" applyAlignment="1">
      <alignment horizontal="center" wrapText="1"/>
    </xf>
    <xf numFmtId="164" fontId="7" fillId="0" borderId="0" xfId="1" applyNumberFormat="1" applyFont="1" applyFill="1"/>
    <xf numFmtId="0" fontId="0" fillId="0" borderId="0" xfId="0"/>
    <xf numFmtId="0" fontId="0" fillId="0" borderId="0" xfId="0" applyFill="1"/>
    <xf numFmtId="0" fontId="7" fillId="0" borderId="0" xfId="0" applyFont="1" applyFill="1"/>
    <xf numFmtId="43" fontId="0" fillId="0" borderId="0" xfId="0" applyNumberFormat="1"/>
    <xf numFmtId="0" fontId="2" fillId="0" borderId="0" xfId="0" applyFont="1" applyAlignment="1">
      <alignment horizontal="center"/>
    </xf>
    <xf numFmtId="0" fontId="14" fillId="0" borderId="0" xfId="0" applyFont="1"/>
    <xf numFmtId="0" fontId="14" fillId="0" borderId="0" xfId="0" applyFont="1" applyBorder="1"/>
    <xf numFmtId="0" fontId="15" fillId="0" borderId="0" xfId="0" applyFont="1" applyAlignment="1">
      <alignment horizontal="right"/>
    </xf>
    <xf numFmtId="0" fontId="15" fillId="0" borderId="0" xfId="0" applyFont="1" applyFill="1" applyBorder="1"/>
    <xf numFmtId="0" fontId="14" fillId="0" borderId="0" xfId="0" applyFont="1" applyAlignment="1">
      <alignment horizontal="right"/>
    </xf>
    <xf numFmtId="0" fontId="14" fillId="0" borderId="0" xfId="0" applyFont="1" applyFill="1" applyAlignment="1"/>
    <xf numFmtId="0" fontId="15" fillId="0" borderId="1" xfId="0" applyFont="1" applyBorder="1" applyAlignment="1">
      <alignment horizontal="centerContinuous"/>
    </xf>
    <xf numFmtId="0" fontId="16" fillId="0" borderId="0" xfId="0" applyFont="1" applyFill="1" applyBorder="1" applyAlignment="1">
      <alignment horizontal="center" wrapText="1"/>
    </xf>
    <xf numFmtId="0" fontId="16" fillId="10" borderId="0" xfId="0" applyFont="1" applyFill="1" applyBorder="1" applyAlignment="1">
      <alignment horizontal="center" wrapText="1"/>
    </xf>
    <xf numFmtId="0" fontId="14" fillId="10" borderId="0" xfId="0" applyFont="1" applyFill="1"/>
    <xf numFmtId="168" fontId="14" fillId="10" borderId="0" xfId="9" applyNumberFormat="1" applyFont="1" applyFill="1"/>
    <xf numFmtId="164" fontId="14" fillId="10" borderId="0" xfId="1" applyNumberFormat="1" applyFont="1" applyFill="1"/>
    <xf numFmtId="0" fontId="14" fillId="10" borderId="0" xfId="0" applyFont="1" applyFill="1" applyAlignment="1">
      <alignment horizontal="right"/>
    </xf>
    <xf numFmtId="0" fontId="16" fillId="11" borderId="0" xfId="0" applyFont="1" applyFill="1" applyBorder="1" applyAlignment="1">
      <alignment horizontal="center" wrapText="1"/>
    </xf>
    <xf numFmtId="0" fontId="14" fillId="11" borderId="0" xfId="0" applyFont="1" applyFill="1"/>
    <xf numFmtId="164" fontId="14" fillId="11" borderId="0" xfId="1" applyNumberFormat="1" applyFont="1" applyFill="1"/>
    <xf numFmtId="164" fontId="14" fillId="11" borderId="0" xfId="1" applyNumberFormat="1" applyFont="1" applyFill="1" applyAlignment="1">
      <alignment horizontal="right"/>
    </xf>
    <xf numFmtId="0" fontId="14" fillId="0" borderId="0" xfId="0" applyFont="1" applyFill="1"/>
    <xf numFmtId="0" fontId="14" fillId="11" borderId="0" xfId="0" applyFont="1" applyFill="1" applyAlignment="1">
      <alignment horizontal="right"/>
    </xf>
    <xf numFmtId="168" fontId="14" fillId="11" borderId="0" xfId="9" applyNumberFormat="1" applyFont="1" applyFill="1"/>
    <xf numFmtId="164" fontId="14" fillId="0" borderId="0" xfId="1" applyNumberFormat="1" applyFont="1" applyFill="1"/>
    <xf numFmtId="164" fontId="14" fillId="0" borderId="0" xfId="1" applyNumberFormat="1" applyFont="1" applyFill="1" applyAlignment="1">
      <alignment horizontal="right"/>
    </xf>
    <xf numFmtId="0" fontId="16" fillId="0" borderId="17" xfId="0" applyFont="1" applyFill="1" applyBorder="1" applyAlignment="1">
      <alignment horizontal="center" wrapText="1"/>
    </xf>
    <xf numFmtId="0" fontId="14" fillId="0" borderId="12" xfId="0" applyFont="1" applyBorder="1"/>
    <xf numFmtId="164" fontId="14" fillId="0" borderId="12" xfId="1" applyNumberFormat="1" applyFont="1" applyBorder="1"/>
    <xf numFmtId="164" fontId="14" fillId="0" borderId="12" xfId="1" applyNumberFormat="1" applyFont="1" applyFill="1" applyBorder="1" applyAlignment="1">
      <alignment horizontal="right"/>
    </xf>
    <xf numFmtId="164" fontId="14" fillId="0" borderId="13" xfId="1" applyNumberFormat="1" applyFont="1" applyBorder="1"/>
    <xf numFmtId="164" fontId="14" fillId="0" borderId="0" xfId="1" applyNumberFormat="1" applyFont="1"/>
    <xf numFmtId="0" fontId="14" fillId="0" borderId="0" xfId="0" applyFont="1" applyFill="1" applyBorder="1"/>
    <xf numFmtId="164" fontId="14" fillId="0" borderId="0" xfId="1" applyNumberFormat="1" applyFont="1" applyBorder="1"/>
    <xf numFmtId="43" fontId="14" fillId="0" borderId="0" xfId="1" applyFont="1"/>
    <xf numFmtId="0" fontId="15" fillId="8" borderId="2" xfId="0" applyFont="1" applyFill="1" applyBorder="1" applyAlignment="1">
      <alignment vertical="top"/>
    </xf>
    <xf numFmtId="0" fontId="15" fillId="8" borderId="3" xfId="0" applyFont="1" applyFill="1" applyBorder="1" applyAlignment="1">
      <alignment wrapText="1"/>
    </xf>
    <xf numFmtId="0" fontId="15" fillId="8" borderId="3" xfId="0" applyFont="1" applyFill="1" applyBorder="1" applyAlignment="1">
      <alignment horizontal="right" wrapText="1"/>
    </xf>
    <xf numFmtId="43" fontId="15" fillId="8" borderId="4" xfId="1" applyFont="1" applyFill="1" applyBorder="1" applyAlignment="1">
      <alignment horizontal="right"/>
    </xf>
    <xf numFmtId="43" fontId="14" fillId="0" borderId="0" xfId="1" applyFont="1" applyFill="1" applyBorder="1"/>
    <xf numFmtId="164" fontId="14" fillId="0" borderId="0" xfId="0" applyNumberFormat="1" applyFont="1" applyBorder="1"/>
    <xf numFmtId="164" fontId="14" fillId="0" borderId="0" xfId="0" applyNumberFormat="1" applyFont="1" applyFill="1"/>
    <xf numFmtId="0" fontId="14" fillId="8" borderId="5" xfId="0" applyFont="1" applyFill="1" applyBorder="1" applyAlignment="1"/>
    <xf numFmtId="0" fontId="14" fillId="8" borderId="0" xfId="0" applyFont="1" applyFill="1" applyBorder="1" applyAlignment="1">
      <alignment wrapText="1"/>
    </xf>
    <xf numFmtId="0" fontId="14" fillId="8" borderId="0" xfId="0" applyFont="1" applyFill="1"/>
    <xf numFmtId="41" fontId="14" fillId="8" borderId="0" xfId="0" applyNumberFormat="1" applyFont="1" applyFill="1" applyBorder="1" applyAlignment="1">
      <alignment wrapText="1"/>
    </xf>
    <xf numFmtId="41" fontId="14" fillId="8" borderId="6" xfId="1" applyNumberFormat="1" applyFont="1" applyFill="1" applyBorder="1"/>
    <xf numFmtId="0" fontId="14" fillId="8" borderId="0" xfId="0" applyFont="1" applyFill="1" applyBorder="1" applyAlignment="1"/>
    <xf numFmtId="43" fontId="14" fillId="0" borderId="0" xfId="1" applyFont="1" applyFill="1"/>
    <xf numFmtId="0" fontId="14" fillId="8" borderId="0" xfId="0" quotePrefix="1" applyFont="1" applyFill="1" applyBorder="1" applyAlignment="1">
      <alignment wrapText="1"/>
    </xf>
    <xf numFmtId="41" fontId="14" fillId="8" borderId="0" xfId="0" quotePrefix="1" applyNumberFormat="1" applyFont="1" applyFill="1" applyBorder="1" applyAlignment="1">
      <alignment wrapText="1"/>
    </xf>
    <xf numFmtId="0" fontId="14" fillId="8" borderId="0" xfId="0" applyFont="1" applyFill="1" applyBorder="1"/>
    <xf numFmtId="41" fontId="14" fillId="8" borderId="0" xfId="0" applyNumberFormat="1" applyFont="1" applyFill="1" applyBorder="1"/>
    <xf numFmtId="0" fontId="14" fillId="8" borderId="7" xfId="0" applyFont="1" applyFill="1" applyBorder="1" applyAlignment="1"/>
    <xf numFmtId="0" fontId="14" fillId="8" borderId="1" xfId="0" applyFont="1" applyFill="1" applyBorder="1"/>
    <xf numFmtId="41" fontId="14" fillId="8" borderId="1" xfId="0" applyNumberFormat="1" applyFont="1" applyFill="1" applyBorder="1"/>
    <xf numFmtId="164" fontId="14" fillId="8" borderId="12" xfId="1" applyNumberFormat="1" applyFont="1" applyFill="1" applyBorder="1" applyAlignment="1">
      <alignment wrapText="1"/>
    </xf>
    <xf numFmtId="164" fontId="14" fillId="8" borderId="13" xfId="1" applyNumberFormat="1" applyFont="1" applyFill="1" applyBorder="1" applyAlignment="1">
      <alignment wrapText="1"/>
    </xf>
    <xf numFmtId="164" fontId="17" fillId="0" borderId="0" xfId="1" applyNumberFormat="1" applyFont="1"/>
    <xf numFmtId="164" fontId="14" fillId="0" borderId="0" xfId="0" applyNumberFormat="1" applyFont="1"/>
    <xf numFmtId="0" fontId="14" fillId="0" borderId="0" xfId="0" applyFont="1" applyAlignment="1">
      <alignment vertical="top"/>
    </xf>
    <xf numFmtId="0" fontId="14" fillId="0" borderId="0" xfId="0" applyFont="1" applyAlignment="1">
      <alignment wrapText="1"/>
    </xf>
    <xf numFmtId="0" fontId="14" fillId="7" borderId="2" xfId="0" applyFont="1" applyFill="1" applyBorder="1" applyAlignment="1">
      <alignment vertical="top"/>
    </xf>
    <xf numFmtId="0" fontId="14" fillId="7" borderId="3" xfId="0" applyFont="1" applyFill="1" applyBorder="1" applyAlignment="1">
      <alignment wrapText="1"/>
    </xf>
    <xf numFmtId="43" fontId="14" fillId="7" borderId="3" xfId="1" applyFont="1" applyFill="1" applyBorder="1"/>
    <xf numFmtId="43" fontId="14" fillId="7" borderId="4" xfId="1" applyFont="1" applyFill="1" applyBorder="1"/>
    <xf numFmtId="0" fontId="14" fillId="7" borderId="5" xfId="0" applyFont="1" applyFill="1" applyBorder="1" applyAlignment="1"/>
    <xf numFmtId="0" fontId="14" fillId="7" borderId="0" xfId="0" applyFont="1" applyFill="1" applyBorder="1"/>
    <xf numFmtId="0" fontId="14" fillId="7" borderId="0" xfId="0" applyFont="1" applyFill="1" applyBorder="1" applyAlignment="1">
      <alignment wrapText="1"/>
    </xf>
    <xf numFmtId="42" fontId="14" fillId="7" borderId="0" xfId="1" applyNumberFormat="1" applyFont="1" applyFill="1" applyBorder="1"/>
    <xf numFmtId="43" fontId="14" fillId="7" borderId="6" xfId="1" applyFont="1" applyFill="1" applyBorder="1"/>
    <xf numFmtId="0" fontId="14" fillId="0" borderId="0" xfId="0" applyFont="1" applyFill="1" applyAlignment="1">
      <alignment horizontal="center"/>
    </xf>
    <xf numFmtId="0" fontId="14" fillId="7" borderId="7" xfId="0" applyFont="1" applyFill="1" applyBorder="1" applyAlignment="1"/>
    <xf numFmtId="0" fontId="14" fillId="7" borderId="1" xfId="0" applyFont="1" applyFill="1" applyBorder="1" applyAlignment="1">
      <alignment wrapText="1"/>
    </xf>
    <xf numFmtId="41" fontId="14" fillId="7" borderId="1" xfId="8" applyNumberFormat="1" applyFont="1" applyFill="1" applyBorder="1"/>
    <xf numFmtId="43" fontId="14" fillId="7" borderId="8" xfId="1" applyFont="1" applyFill="1" applyBorder="1"/>
    <xf numFmtId="0" fontId="14" fillId="3" borderId="5" xfId="0" applyFont="1" applyFill="1" applyBorder="1" applyAlignment="1">
      <alignment vertical="top"/>
    </xf>
    <xf numFmtId="0" fontId="14" fillId="3" borderId="0" xfId="0" applyFont="1" applyFill="1" applyBorder="1" applyAlignment="1">
      <alignment wrapText="1"/>
    </xf>
    <xf numFmtId="164" fontId="14" fillId="3" borderId="0" xfId="1" applyNumberFormat="1" applyFont="1" applyFill="1" applyBorder="1"/>
    <xf numFmtId="43" fontId="14" fillId="3" borderId="6" xfId="1" applyFont="1" applyFill="1" applyBorder="1"/>
    <xf numFmtId="0" fontId="14" fillId="3" borderId="7" xfId="0" applyFont="1" applyFill="1" applyBorder="1" applyAlignment="1">
      <alignment vertical="top"/>
    </xf>
    <xf numFmtId="0" fontId="14" fillId="3" borderId="1" xfId="0" applyFont="1" applyFill="1" applyBorder="1" applyAlignment="1">
      <alignment wrapText="1"/>
    </xf>
    <xf numFmtId="41" fontId="14" fillId="3" borderId="1" xfId="1" applyNumberFormat="1" applyFont="1" applyFill="1" applyBorder="1"/>
    <xf numFmtId="43" fontId="14" fillId="3" borderId="8" xfId="1" applyFont="1" applyFill="1" applyBorder="1"/>
    <xf numFmtId="0" fontId="14" fillId="0" borderId="5" xfId="0" applyFont="1" applyFill="1" applyBorder="1" applyAlignment="1">
      <alignment vertical="top"/>
    </xf>
    <xf numFmtId="0" fontId="14" fillId="0" borderId="0" xfId="0" applyFont="1" applyFill="1" applyBorder="1" applyAlignment="1">
      <alignment wrapText="1"/>
    </xf>
    <xf numFmtId="43" fontId="14" fillId="0" borderId="6" xfId="1" applyFont="1" applyFill="1" applyBorder="1"/>
    <xf numFmtId="0" fontId="14" fillId="7" borderId="5" xfId="0" applyFont="1" applyFill="1" applyBorder="1" applyAlignment="1">
      <alignment vertical="top"/>
    </xf>
    <xf numFmtId="43" fontId="15" fillId="7" borderId="1" xfId="1" applyFont="1" applyFill="1" applyBorder="1" applyAlignment="1">
      <alignment horizontal="center" wrapText="1"/>
    </xf>
    <xf numFmtId="43" fontId="15" fillId="7" borderId="8" xfId="1" applyFont="1" applyFill="1" applyBorder="1" applyAlignment="1">
      <alignment horizontal="center" wrapText="1"/>
    </xf>
    <xf numFmtId="0" fontId="14" fillId="0" borderId="0" xfId="0" applyFont="1" applyFill="1" applyAlignment="1">
      <alignment horizontal="right" wrapText="1"/>
    </xf>
    <xf numFmtId="0" fontId="14" fillId="0" borderId="0" xfId="0" applyFont="1" applyFill="1" applyAlignment="1">
      <alignment horizontal="right"/>
    </xf>
    <xf numFmtId="164" fontId="14" fillId="7" borderId="0" xfId="1" applyNumberFormat="1" applyFont="1" applyFill="1" applyBorder="1"/>
    <xf numFmtId="164" fontId="14" fillId="7" borderId="6" xfId="1" applyNumberFormat="1" applyFont="1" applyFill="1" applyBorder="1"/>
    <xf numFmtId="43" fontId="14" fillId="0" borderId="0" xfId="0" applyNumberFormat="1" applyFont="1" applyFill="1"/>
    <xf numFmtId="0" fontId="14" fillId="7" borderId="0" xfId="0" applyFont="1" applyFill="1" applyBorder="1" applyAlignment="1"/>
    <xf numFmtId="0" fontId="14" fillId="7" borderId="5" xfId="0" applyFont="1" applyFill="1" applyBorder="1"/>
    <xf numFmtId="43" fontId="14" fillId="9" borderId="6" xfId="1" applyFont="1" applyFill="1" applyBorder="1"/>
    <xf numFmtId="0" fontId="14" fillId="7" borderId="0" xfId="0" quotePrefix="1" applyFont="1" applyFill="1" applyBorder="1" applyAlignment="1">
      <alignment wrapText="1"/>
    </xf>
    <xf numFmtId="166" fontId="14" fillId="7" borderId="9" xfId="8" applyNumberFormat="1" applyFont="1" applyFill="1" applyBorder="1"/>
    <xf numFmtId="166" fontId="14" fillId="7" borderId="11" xfId="8" applyNumberFormat="1" applyFont="1" applyFill="1" applyBorder="1"/>
    <xf numFmtId="166" fontId="14" fillId="0" borderId="0" xfId="0" applyNumberFormat="1" applyFont="1"/>
    <xf numFmtId="43" fontId="14" fillId="7" borderId="0" xfId="1" applyFont="1" applyFill="1" applyBorder="1"/>
    <xf numFmtId="0" fontId="14" fillId="7" borderId="7" xfId="0" applyFont="1" applyFill="1" applyBorder="1"/>
    <xf numFmtId="43" fontId="14" fillId="7" borderId="1" xfId="1" applyFont="1" applyFill="1" applyBorder="1"/>
    <xf numFmtId="0" fontId="14" fillId="8" borderId="2" xfId="0" applyFont="1" applyFill="1" applyBorder="1"/>
    <xf numFmtId="0" fontId="14" fillId="8" borderId="3" xfId="0" applyFont="1" applyFill="1" applyBorder="1"/>
    <xf numFmtId="0" fontId="14" fillId="8" borderId="4" xfId="0" applyFont="1" applyFill="1" applyBorder="1"/>
    <xf numFmtId="0" fontId="14" fillId="8" borderId="5" xfId="0" applyFont="1" applyFill="1" applyBorder="1"/>
    <xf numFmtId="0" fontId="14" fillId="8" borderId="6" xfId="0" applyFont="1" applyFill="1" applyBorder="1"/>
    <xf numFmtId="0" fontId="15" fillId="8" borderId="0" xfId="0" applyFont="1" applyFill="1" applyBorder="1"/>
    <xf numFmtId="0" fontId="14" fillId="8" borderId="0" xfId="0" applyFont="1" applyFill="1" applyBorder="1" applyAlignment="1">
      <alignment horizontal="left"/>
    </xf>
    <xf numFmtId="42" fontId="14" fillId="8" borderId="0" xfId="8" applyNumberFormat="1" applyFont="1" applyFill="1" applyBorder="1"/>
    <xf numFmtId="166" fontId="14" fillId="0" borderId="0" xfId="0" applyNumberFormat="1" applyFont="1" applyFill="1"/>
    <xf numFmtId="42" fontId="14" fillId="8" borderId="9" xfId="0" applyNumberFormat="1" applyFont="1" applyFill="1" applyBorder="1"/>
    <xf numFmtId="0" fontId="14" fillId="8" borderId="7" xfId="0" applyFont="1" applyFill="1" applyBorder="1"/>
    <xf numFmtId="0" fontId="14" fillId="8" borderId="8" xfId="0" applyFont="1" applyFill="1" applyBorder="1"/>
    <xf numFmtId="0" fontId="15" fillId="8" borderId="2" xfId="0" applyFont="1" applyFill="1" applyBorder="1"/>
    <xf numFmtId="0" fontId="15" fillId="8" borderId="3" xfId="0" applyFont="1" applyFill="1" applyBorder="1"/>
    <xf numFmtId="0" fontId="15" fillId="8" borderId="12" xfId="0" applyFont="1" applyFill="1" applyBorder="1" applyAlignment="1">
      <alignment horizontal="center" wrapText="1"/>
    </xf>
    <xf numFmtId="0" fontId="15" fillId="8" borderId="13" xfId="0" applyFont="1" applyFill="1" applyBorder="1" applyAlignment="1">
      <alignment horizontal="center" wrapText="1"/>
    </xf>
    <xf numFmtId="0" fontId="15" fillId="8" borderId="5" xfId="0" applyFont="1" applyFill="1" applyBorder="1"/>
    <xf numFmtId="164" fontId="14" fillId="8" borderId="0" xfId="1" applyNumberFormat="1" applyFont="1" applyFill="1" applyBorder="1"/>
    <xf numFmtId="164" fontId="14" fillId="8" borderId="0" xfId="0" applyNumberFormat="1" applyFont="1" applyFill="1" applyBorder="1" applyAlignment="1">
      <alignment horizontal="center" wrapText="1"/>
    </xf>
    <xf numFmtId="164" fontId="14" fillId="8" borderId="6" xfId="1" applyNumberFormat="1" applyFont="1" applyFill="1" applyBorder="1"/>
    <xf numFmtId="0" fontId="15" fillId="8" borderId="0" xfId="0" applyFont="1" applyFill="1" applyBorder="1" applyAlignment="1">
      <alignment horizontal="center" wrapText="1"/>
    </xf>
    <xf numFmtId="0" fontId="15" fillId="8" borderId="6" xfId="0" applyFont="1" applyFill="1" applyBorder="1" applyAlignment="1">
      <alignment horizontal="center" wrapText="1"/>
    </xf>
    <xf numFmtId="164" fontId="15" fillId="8" borderId="0" xfId="0" applyNumberFormat="1" applyFont="1" applyFill="1" applyBorder="1"/>
    <xf numFmtId="164" fontId="15" fillId="8" borderId="6" xfId="0" applyNumberFormat="1" applyFont="1" applyFill="1" applyBorder="1"/>
    <xf numFmtId="0" fontId="14" fillId="2" borderId="0" xfId="0" applyFont="1" applyFill="1" applyAlignment="1">
      <alignment vertical="center"/>
    </xf>
    <xf numFmtId="0" fontId="19" fillId="2" borderId="0" xfId="0" applyFont="1" applyFill="1" applyAlignment="1" applyProtection="1">
      <alignment horizontal="center"/>
    </xf>
    <xf numFmtId="167" fontId="19" fillId="2" borderId="0" xfId="0" applyNumberFormat="1" applyFont="1" applyFill="1" applyProtection="1"/>
    <xf numFmtId="0" fontId="14" fillId="2" borderId="0" xfId="0" applyFont="1" applyFill="1"/>
    <xf numFmtId="0" fontId="19" fillId="2" borderId="0" xfId="0" applyFont="1" applyFill="1" applyAlignment="1">
      <alignment horizontal="center" vertical="top"/>
    </xf>
    <xf numFmtId="0" fontId="19" fillId="2" borderId="0" xfId="0" applyFont="1" applyFill="1"/>
    <xf numFmtId="0" fontId="19" fillId="2" borderId="0" xfId="0" applyNumberFormat="1" applyFont="1" applyFill="1" applyAlignment="1" applyProtection="1">
      <alignment horizontal="left" vertical="top"/>
    </xf>
    <xf numFmtId="0" fontId="19" fillId="2" borderId="0" xfId="0" applyFont="1" applyFill="1" applyAlignment="1">
      <alignment vertical="top"/>
    </xf>
    <xf numFmtId="0" fontId="14" fillId="2" borderId="0" xfId="0" applyFont="1" applyFill="1" applyAlignment="1">
      <alignment vertical="top"/>
    </xf>
    <xf numFmtId="49" fontId="19" fillId="2" borderId="0" xfId="0" quotePrefix="1" applyNumberFormat="1" applyFont="1" applyFill="1" applyAlignment="1" applyProtection="1">
      <alignment horizontal="center" vertical="top"/>
    </xf>
    <xf numFmtId="49" fontId="19" fillId="2" borderId="0" xfId="0" quotePrefix="1" applyNumberFormat="1" applyFont="1" applyFill="1" applyAlignment="1">
      <alignment horizontal="center" vertical="top"/>
    </xf>
    <xf numFmtId="0" fontId="19" fillId="2" borderId="0" xfId="0" applyNumberFormat="1" applyFont="1" applyFill="1" applyAlignment="1" applyProtection="1">
      <alignment horizontal="left" vertical="top" wrapText="1"/>
    </xf>
    <xf numFmtId="0" fontId="14" fillId="2" borderId="0" xfId="0" applyFont="1" applyFill="1" applyAlignment="1">
      <alignment vertical="top" wrapText="1"/>
    </xf>
    <xf numFmtId="0" fontId="20" fillId="2" borderId="0" xfId="4" quotePrefix="1" applyFont="1" applyFill="1"/>
    <xf numFmtId="0" fontId="21" fillId="2" borderId="0" xfId="4" applyFont="1" applyFill="1"/>
    <xf numFmtId="0" fontId="21" fillId="0" borderId="0" xfId="4" applyFont="1"/>
    <xf numFmtId="0" fontId="20" fillId="2" borderId="0" xfId="4" applyFont="1" applyFill="1"/>
    <xf numFmtId="0" fontId="21" fillId="2" borderId="0" xfId="4" applyFont="1" applyFill="1" applyAlignment="1">
      <alignment vertical="top"/>
    </xf>
    <xf numFmtId="0" fontId="21" fillId="0" borderId="0" xfId="4" applyFont="1" applyFill="1"/>
    <xf numFmtId="0" fontId="21" fillId="0" borderId="0" xfId="4" applyFont="1" applyFill="1" applyAlignment="1">
      <alignment vertical="top"/>
    </xf>
    <xf numFmtId="0" fontId="20" fillId="0" borderId="0" xfId="4" applyFont="1" applyFill="1"/>
    <xf numFmtId="0" fontId="20" fillId="2" borderId="0" xfId="4" applyFont="1" applyFill="1" applyAlignment="1">
      <alignment horizontal="left"/>
    </xf>
    <xf numFmtId="0" fontId="21" fillId="2" borderId="10" xfId="4" applyFont="1" applyFill="1" applyBorder="1" applyAlignment="1" applyProtection="1">
      <alignment horizontal="center"/>
      <protection locked="0"/>
    </xf>
    <xf numFmtId="0" fontId="22" fillId="2" borderId="0" xfId="4" applyFont="1" applyFill="1" applyAlignment="1" applyProtection="1">
      <alignment horizontal="left" indent="1"/>
    </xf>
    <xf numFmtId="0" fontId="21" fillId="2" borderId="0" xfId="4" applyFont="1" applyFill="1" applyBorder="1"/>
    <xf numFmtId="0" fontId="22" fillId="2" borderId="0" xfId="4" applyFont="1" applyFill="1" applyAlignment="1" applyProtection="1">
      <alignment horizontal="left" indent="3"/>
    </xf>
    <xf numFmtId="0" fontId="23" fillId="2" borderId="0" xfId="4" applyFont="1" applyFill="1" applyAlignment="1" applyProtection="1">
      <alignment horizontal="left" indent="4"/>
    </xf>
    <xf numFmtId="14" fontId="21" fillId="2" borderId="0" xfId="4" applyNumberFormat="1" applyFont="1" applyFill="1" applyBorder="1" applyAlignment="1">
      <alignment horizontal="left"/>
    </xf>
    <xf numFmtId="166" fontId="21" fillId="0" borderId="10" xfId="8" applyNumberFormat="1" applyFont="1" applyBorder="1"/>
    <xf numFmtId="166" fontId="21" fillId="0" borderId="0" xfId="8" applyNumberFormat="1" applyFont="1" applyBorder="1"/>
    <xf numFmtId="0" fontId="21" fillId="8" borderId="5" xfId="4" applyFont="1" applyFill="1" applyBorder="1"/>
    <xf numFmtId="0" fontId="21" fillId="8" borderId="0" xfId="4" applyFont="1" applyFill="1" applyBorder="1"/>
    <xf numFmtId="0" fontId="21" fillId="8" borderId="6" xfId="4" applyFont="1" applyFill="1" applyBorder="1"/>
    <xf numFmtId="0" fontId="21" fillId="0" borderId="0" xfId="4" applyFont="1" applyAlignment="1">
      <alignment horizontal="center"/>
    </xf>
    <xf numFmtId="14" fontId="21" fillId="0" borderId="0" xfId="4" applyNumberFormat="1" applyFont="1"/>
    <xf numFmtId="0" fontId="21" fillId="0" borderId="0" xfId="4" applyFont="1" applyAlignment="1">
      <alignment horizontal="right"/>
    </xf>
    <xf numFmtId="0" fontId="21" fillId="2" borderId="10" xfId="4" applyFont="1" applyFill="1" applyBorder="1" applyAlignment="1">
      <alignment horizontal="right"/>
    </xf>
    <xf numFmtId="0" fontId="21" fillId="2" borderId="0" xfId="4" applyFont="1" applyFill="1" applyBorder="1" applyAlignment="1">
      <alignment horizontal="right"/>
    </xf>
    <xf numFmtId="164" fontId="21" fillId="2" borderId="10" xfId="1" applyNumberFormat="1" applyFont="1" applyFill="1" applyBorder="1"/>
    <xf numFmtId="0" fontId="21" fillId="0" borderId="0" xfId="4" applyFont="1"/>
    <xf numFmtId="41" fontId="14" fillId="0" borderId="0" xfId="0" applyNumberFormat="1" applyFont="1" applyFill="1" applyBorder="1"/>
    <xf numFmtId="164" fontId="14" fillId="0" borderId="0" xfId="0" applyNumberFormat="1" applyFont="1" applyFill="1" applyBorder="1"/>
    <xf numFmtId="43" fontId="15" fillId="0" borderId="0" xfId="1" applyFont="1"/>
    <xf numFmtId="164" fontId="14" fillId="8" borderId="0" xfId="1" applyNumberFormat="1" applyFont="1" applyFill="1" applyBorder="1" applyAlignment="1">
      <alignment wrapText="1"/>
    </xf>
    <xf numFmtId="164" fontId="14" fillId="8" borderId="0" xfId="1" applyNumberFormat="1" applyFont="1" applyFill="1" applyBorder="1" applyAlignment="1">
      <alignment horizontal="right"/>
    </xf>
    <xf numFmtId="0" fontId="14" fillId="0" borderId="0" xfId="0" applyFont="1" applyFill="1" applyAlignment="1">
      <alignment horizontal="center"/>
    </xf>
    <xf numFmtId="42" fontId="14" fillId="0" borderId="0" xfId="0" applyNumberFormat="1" applyFont="1" applyFill="1"/>
    <xf numFmtId="0" fontId="15" fillId="8" borderId="2" xfId="0" applyFont="1" applyFill="1" applyBorder="1" applyAlignment="1">
      <alignment horizontal="left"/>
    </xf>
    <xf numFmtId="0" fontId="15" fillId="8" borderId="5" xfId="0" applyFont="1" applyFill="1" applyBorder="1" applyAlignment="1">
      <alignment horizontal="left"/>
    </xf>
    <xf numFmtId="0" fontId="15" fillId="8" borderId="3" xfId="0" applyFont="1" applyFill="1" applyBorder="1" applyAlignment="1">
      <alignment horizontal="center" wrapText="1"/>
    </xf>
    <xf numFmtId="0" fontId="15" fillId="8" borderId="4" xfId="0" applyFont="1" applyFill="1" applyBorder="1" applyAlignment="1">
      <alignment horizontal="center" wrapText="1"/>
    </xf>
    <xf numFmtId="164" fontId="14" fillId="0" borderId="0" xfId="1" applyNumberFormat="1" applyFont="1" applyFill="1" applyBorder="1"/>
    <xf numFmtId="41" fontId="14" fillId="7" borderId="0" xfId="1" applyNumberFormat="1" applyFont="1" applyFill="1" applyBorder="1"/>
    <xf numFmtId="170" fontId="28" fillId="0" borderId="0" xfId="26" applyNumberFormat="1" applyFont="1"/>
    <xf numFmtId="0" fontId="28" fillId="0" borderId="0" xfId="27" applyFont="1"/>
    <xf numFmtId="0" fontId="28" fillId="0" borderId="0" xfId="0" applyFont="1"/>
    <xf numFmtId="170" fontId="29" fillId="0" borderId="0" xfId="26" applyNumberFormat="1" applyFont="1" applyAlignment="1">
      <alignment horizontal="center" wrapText="1"/>
    </xf>
    <xf numFmtId="0" fontId="29" fillId="0" borderId="0" xfId="20" applyFont="1" applyFill="1" applyBorder="1" applyAlignment="1">
      <alignment horizontal="center" wrapText="1"/>
    </xf>
    <xf numFmtId="0" fontId="28" fillId="0" borderId="1" xfId="0" applyFont="1" applyBorder="1" applyAlignment="1">
      <alignment horizontal="center" wrapText="1"/>
    </xf>
    <xf numFmtId="0" fontId="28" fillId="0" borderId="0" xfId="0" applyFont="1" applyAlignment="1">
      <alignment horizontal="center" wrapText="1"/>
    </xf>
    <xf numFmtId="0" fontId="30" fillId="0" borderId="0" xfId="0" applyFont="1" applyAlignment="1">
      <alignment horizontal="center"/>
    </xf>
    <xf numFmtId="0" fontId="30" fillId="0" borderId="0" xfId="0" applyFont="1" applyAlignment="1">
      <alignment horizontal="left"/>
    </xf>
    <xf numFmtId="164" fontId="27" fillId="0" borderId="0" xfId="1" applyNumberFormat="1" applyFont="1"/>
    <xf numFmtId="0" fontId="27" fillId="0" borderId="0" xfId="0" applyFont="1"/>
    <xf numFmtId="170" fontId="29" fillId="0" borderId="0" xfId="26" applyNumberFormat="1" applyFont="1"/>
    <xf numFmtId="0" fontId="29" fillId="0" borderId="0" xfId="27" applyFont="1"/>
    <xf numFmtId="164" fontId="28" fillId="0" borderId="9" xfId="1" applyNumberFormat="1" applyFont="1" applyBorder="1"/>
    <xf numFmtId="164" fontId="28" fillId="0" borderId="0" xfId="1" applyNumberFormat="1" applyFont="1"/>
    <xf numFmtId="170" fontId="27" fillId="0" borderId="0" xfId="26" applyNumberFormat="1" applyFont="1"/>
    <xf numFmtId="0" fontId="27" fillId="0" borderId="0" xfId="27" applyFont="1"/>
    <xf numFmtId="164" fontId="28" fillId="0" borderId="1" xfId="1" applyNumberFormat="1" applyFont="1" applyBorder="1" applyAlignment="1">
      <alignment horizontal="center" wrapText="1"/>
    </xf>
    <xf numFmtId="164" fontId="28" fillId="0" borderId="0" xfId="1" applyNumberFormat="1" applyFont="1" applyAlignment="1">
      <alignment horizontal="center" wrapText="1"/>
    </xf>
    <xf numFmtId="170" fontId="30" fillId="0" borderId="0" xfId="26" applyNumberFormat="1" applyFont="1" applyAlignment="1">
      <alignment horizontal="center" wrapText="1"/>
    </xf>
    <xf numFmtId="0" fontId="27" fillId="0" borderId="0" xfId="0" applyFont="1" applyAlignment="1">
      <alignment horizontal="center" wrapText="1"/>
    </xf>
    <xf numFmtId="164" fontId="27" fillId="0" borderId="0" xfId="1" applyNumberFormat="1" applyFont="1" applyAlignment="1">
      <alignment horizontal="center" wrapText="1"/>
    </xf>
    <xf numFmtId="0" fontId="30" fillId="0" borderId="0" xfId="20" applyFont="1" applyFill="1" applyBorder="1" applyAlignment="1">
      <alignment horizontal="left" wrapText="1"/>
    </xf>
    <xf numFmtId="168" fontId="30" fillId="0" borderId="0" xfId="9" applyNumberFormat="1" applyFont="1" applyAlignment="1">
      <alignment horizontal="right"/>
    </xf>
    <xf numFmtId="164" fontId="30" fillId="0" borderId="0" xfId="1" applyNumberFormat="1" applyFont="1" applyAlignment="1">
      <alignment horizontal="right"/>
    </xf>
    <xf numFmtId="10" fontId="28" fillId="0" borderId="9" xfId="9" applyNumberFormat="1" applyFont="1" applyBorder="1"/>
    <xf numFmtId="0" fontId="29" fillId="0" borderId="1" xfId="20" applyFont="1" applyFill="1" applyBorder="1" applyAlignment="1">
      <alignment horizontal="center" wrapText="1"/>
    </xf>
    <xf numFmtId="43" fontId="27" fillId="0" borderId="0" xfId="27" applyNumberFormat="1" applyFont="1"/>
    <xf numFmtId="0" fontId="30" fillId="0" borderId="0" xfId="0" applyFont="1" applyFill="1" applyAlignment="1">
      <alignment horizontal="center"/>
    </xf>
    <xf numFmtId="0" fontId="30" fillId="0" borderId="0" xfId="0" applyFont="1" applyFill="1" applyAlignment="1">
      <alignment horizontal="left"/>
    </xf>
    <xf numFmtId="168" fontId="30" fillId="0" borderId="0" xfId="9" applyNumberFormat="1" applyFont="1" applyFill="1" applyAlignment="1">
      <alignment horizontal="right"/>
    </xf>
    <xf numFmtId="164" fontId="30" fillId="0" borderId="0" xfId="1" applyNumberFormat="1" applyFont="1" applyFill="1" applyAlignment="1">
      <alignment horizontal="right"/>
    </xf>
    <xf numFmtId="164" fontId="27" fillId="0" borderId="0" xfId="1" applyNumberFormat="1" applyFont="1" applyFill="1"/>
    <xf numFmtId="0" fontId="27" fillId="0" borderId="0" xfId="0" applyFont="1" applyFill="1"/>
    <xf numFmtId="0" fontId="15" fillId="0" borderId="0" xfId="0" applyFont="1" applyFill="1"/>
    <xf numFmtId="0" fontId="15" fillId="0" borderId="1" xfId="0" applyFont="1" applyBorder="1" applyAlignment="1">
      <alignment horizontal="left" wrapText="1"/>
    </xf>
    <xf numFmtId="0" fontId="15" fillId="0" borderId="1" xfId="0" applyFont="1" applyBorder="1" applyAlignment="1">
      <alignment wrapText="1"/>
    </xf>
    <xf numFmtId="43" fontId="15" fillId="0" borderId="1" xfId="1" applyFont="1" applyBorder="1" applyAlignment="1">
      <alignment horizontal="center"/>
    </xf>
    <xf numFmtId="0" fontId="14" fillId="0" borderId="0" xfId="0" applyFont="1" applyAlignment="1">
      <alignment horizontal="left"/>
    </xf>
    <xf numFmtId="43" fontId="14" fillId="0" borderId="9" xfId="1" applyFont="1" applyBorder="1"/>
    <xf numFmtId="43" fontId="0" fillId="0" borderId="0" xfId="1" applyFont="1" applyFill="1"/>
    <xf numFmtId="169" fontId="14" fillId="8" borderId="0" xfId="9" applyNumberFormat="1" applyFont="1" applyFill="1" applyBorder="1" applyAlignment="1">
      <alignment horizontal="center" wrapText="1"/>
    </xf>
    <xf numFmtId="169" fontId="14" fillId="8" borderId="6" xfId="9" applyNumberFormat="1" applyFont="1" applyFill="1" applyBorder="1" applyAlignment="1">
      <alignment horizontal="center" wrapText="1"/>
    </xf>
    <xf numFmtId="10" fontId="14" fillId="8" borderId="0" xfId="9" applyNumberFormat="1" applyFont="1" applyFill="1" applyBorder="1" applyAlignment="1">
      <alignment horizontal="center" wrapText="1"/>
    </xf>
    <xf numFmtId="10" fontId="14" fillId="8" borderId="6" xfId="9" applyNumberFormat="1" applyFont="1" applyFill="1" applyBorder="1" applyAlignment="1">
      <alignment horizontal="center" wrapText="1"/>
    </xf>
    <xf numFmtId="43" fontId="5" fillId="0" borderId="0" xfId="1" applyFont="1" applyFill="1" applyBorder="1" applyAlignment="1">
      <alignment horizontal="right"/>
    </xf>
    <xf numFmtId="43" fontId="5" fillId="0" borderId="0" xfId="1" applyFont="1" applyFill="1" applyAlignment="1">
      <alignment horizontal="right"/>
    </xf>
    <xf numFmtId="0" fontId="5" fillId="0" borderId="0" xfId="0" applyFont="1" applyAlignment="1">
      <alignment horizontal="center"/>
    </xf>
    <xf numFmtId="0" fontId="5" fillId="0" borderId="0" xfId="0" applyFont="1" applyAlignment="1">
      <alignment horizontal="left"/>
    </xf>
    <xf numFmtId="164" fontId="5" fillId="0" borderId="0" xfId="1" applyNumberFormat="1" applyFont="1" applyFill="1" applyAlignment="1">
      <alignment horizontal="right"/>
    </xf>
    <xf numFmtId="164" fontId="5" fillId="0" borderId="0" xfId="1" applyNumberFormat="1" applyFont="1" applyFill="1" applyBorder="1" applyAlignment="1">
      <alignment horizontal="right"/>
    </xf>
    <xf numFmtId="164" fontId="5" fillId="0" borderId="0" xfId="1" applyNumberFormat="1" applyFont="1" applyFill="1" applyAlignment="1">
      <alignment horizontal="right" vertical="top"/>
    </xf>
    <xf numFmtId="164" fontId="5" fillId="0" borderId="0" xfId="1" applyNumberFormat="1" applyFont="1" applyFill="1"/>
    <xf numFmtId="164" fontId="5" fillId="0" borderId="0" xfId="1" applyNumberFormat="1" applyFont="1" applyFill="1" applyBorder="1"/>
    <xf numFmtId="164" fontId="36" fillId="0" borderId="0" xfId="1" applyNumberFormat="1" applyFont="1" applyFill="1" applyBorder="1" applyAlignment="1">
      <alignment horizontal="left"/>
    </xf>
    <xf numFmtId="164" fontId="36" fillId="0" borderId="18" xfId="1" applyNumberFormat="1" applyFont="1" applyFill="1" applyBorder="1"/>
    <xf numFmtId="164" fontId="36" fillId="0" borderId="0" xfId="1" applyNumberFormat="1" applyFont="1" applyFill="1" applyBorder="1"/>
    <xf numFmtId="164" fontId="36" fillId="0" borderId="0" xfId="1" applyNumberFormat="1" applyFont="1" applyFill="1" applyBorder="1" applyAlignment="1">
      <alignment horizontal="center"/>
    </xf>
    <xf numFmtId="168" fontId="36" fillId="0" borderId="18" xfId="9" applyNumberFormat="1" applyFont="1" applyFill="1" applyBorder="1" applyAlignment="1">
      <alignment horizontal="left"/>
    </xf>
    <xf numFmtId="0" fontId="37" fillId="0" borderId="0" xfId="16" applyFont="1" applyFill="1" applyBorder="1" applyAlignment="1">
      <alignment horizontal="fill"/>
    </xf>
    <xf numFmtId="0" fontId="39" fillId="0" borderId="0" xfId="16" applyFont="1" applyFill="1" applyBorder="1" applyAlignment="1"/>
    <xf numFmtId="0" fontId="40" fillId="0" borderId="0" xfId="27" applyFont="1"/>
    <xf numFmtId="0" fontId="5" fillId="0" borderId="0" xfId="27" applyFont="1"/>
    <xf numFmtId="170" fontId="34" fillId="0" borderId="0" xfId="26" applyNumberFormat="1" applyFont="1" applyFill="1" applyBorder="1"/>
    <xf numFmtId="0" fontId="8" fillId="0" borderId="0" xfId="27"/>
    <xf numFmtId="0" fontId="5" fillId="0" borderId="0" xfId="16" applyFont="1" applyFill="1" applyBorder="1" applyAlignment="1"/>
    <xf numFmtId="0" fontId="36" fillId="0" borderId="0" xfId="16" applyFont="1" applyFill="1" applyBorder="1" applyAlignment="1">
      <alignment horizontal="center"/>
    </xf>
    <xf numFmtId="170" fontId="42" fillId="0" borderId="0" xfId="26" applyNumberFormat="1" applyFont="1" applyFill="1" applyBorder="1" applyAlignment="1">
      <alignment horizontal="centerContinuous"/>
    </xf>
    <xf numFmtId="0" fontId="42" fillId="0" borderId="0" xfId="18" applyFont="1" applyFill="1" applyBorder="1">
      <alignment horizontal="centerContinuous"/>
    </xf>
    <xf numFmtId="170" fontId="43" fillId="0" borderId="0" xfId="26" applyNumberFormat="1" applyFont="1" applyFill="1" applyBorder="1" applyAlignment="1">
      <alignment horizontal="center" wrapText="1"/>
    </xf>
    <xf numFmtId="0" fontId="43" fillId="0" borderId="0" xfId="20" applyFont="1" applyFill="1" applyBorder="1">
      <alignment horizontal="center"/>
    </xf>
    <xf numFmtId="0" fontId="43" fillId="0" borderId="0" xfId="20" applyFont="1" applyFill="1" applyBorder="1" applyAlignment="1">
      <alignment horizontal="center" wrapText="1"/>
    </xf>
    <xf numFmtId="172" fontId="43" fillId="0" borderId="0" xfId="20" applyNumberFormat="1" applyFont="1" applyFill="1" applyBorder="1" applyAlignment="1">
      <alignment horizontal="center" wrapText="1"/>
    </xf>
    <xf numFmtId="0" fontId="44" fillId="0" borderId="0" xfId="27" applyFont="1" applyAlignment="1">
      <alignment horizontal="center" wrapText="1"/>
    </xf>
    <xf numFmtId="0" fontId="38" fillId="0" borderId="0" xfId="19" applyFont="1" applyFill="1" applyBorder="1" applyAlignment="1">
      <alignment wrapText="1"/>
    </xf>
    <xf numFmtId="170" fontId="43" fillId="0" borderId="0" xfId="26" applyNumberFormat="1" applyFont="1" applyFill="1" applyBorder="1" applyAlignment="1">
      <alignment horizontal="center"/>
    </xf>
    <xf numFmtId="0" fontId="5" fillId="0" borderId="0" xfId="26" applyNumberFormat="1" applyFont="1" applyFill="1" applyBorder="1" applyAlignment="1"/>
    <xf numFmtId="38" fontId="5" fillId="0" borderId="0" xfId="16" applyNumberFormat="1" applyFont="1" applyFill="1" applyBorder="1" applyAlignment="1">
      <alignment wrapText="1"/>
    </xf>
    <xf numFmtId="38" fontId="5" fillId="0" borderId="0" xfId="16" applyNumberFormat="1" applyFont="1" applyFill="1" applyBorder="1" applyAlignment="1"/>
    <xf numFmtId="37" fontId="8" fillId="0" borderId="0" xfId="16" applyNumberFormat="1" applyFont="1" applyFill="1" applyBorder="1" applyAlignment="1"/>
    <xf numFmtId="40" fontId="8" fillId="0" borderId="0" xfId="16" applyNumberFormat="1" applyFont="1" applyFill="1" applyBorder="1" applyAlignment="1"/>
    <xf numFmtId="37" fontId="8" fillId="0" borderId="0" xfId="16" applyNumberFormat="1" applyFont="1" applyBorder="1" applyAlignment="1"/>
    <xf numFmtId="164" fontId="8" fillId="0" borderId="0" xfId="27" applyNumberFormat="1"/>
    <xf numFmtId="172" fontId="8" fillId="0" borderId="0" xfId="30" applyNumberFormat="1" applyFont="1" applyFill="1" applyBorder="1" applyAlignment="1" applyProtection="1"/>
    <xf numFmtId="173" fontId="8" fillId="0" borderId="0" xfId="30" applyNumberFormat="1" applyFont="1" applyBorder="1" applyAlignment="1"/>
    <xf numFmtId="38" fontId="8" fillId="0" borderId="0" xfId="22" applyFont="1" applyBorder="1">
      <alignment horizontal="right"/>
    </xf>
    <xf numFmtId="10" fontId="8" fillId="0" borderId="0" xfId="23" applyFont="1" applyBorder="1">
      <alignment horizontal="right"/>
    </xf>
    <xf numFmtId="37" fontId="39" fillId="0" borderId="0" xfId="16" applyNumberFormat="1" applyFont="1" applyBorder="1" applyAlignment="1"/>
    <xf numFmtId="0" fontId="39" fillId="0" borderId="0" xfId="16" applyFont="1" applyBorder="1" applyAlignment="1"/>
    <xf numFmtId="0" fontId="0" fillId="0" borderId="0" xfId="1" applyNumberFormat="1" applyFont="1" applyFill="1"/>
    <xf numFmtId="174" fontId="8" fillId="0" borderId="0" xfId="30" applyNumberFormat="1" applyFont="1" applyFill="1" applyBorder="1" applyAlignment="1"/>
    <xf numFmtId="37" fontId="8" fillId="0" borderId="0" xfId="27" applyNumberFormat="1"/>
    <xf numFmtId="170" fontId="5" fillId="0" borderId="0" xfId="26" applyNumberFormat="1" applyFont="1" applyFill="1" applyBorder="1"/>
    <xf numFmtId="38" fontId="5" fillId="0" borderId="0" xfId="27" applyNumberFormat="1" applyFont="1"/>
    <xf numFmtId="0" fontId="4" fillId="0" borderId="0" xfId="16" applyFont="1" applyFill="1" applyBorder="1" applyAlignment="1"/>
    <xf numFmtId="38" fontId="8" fillId="0" borderId="0" xfId="27" applyNumberFormat="1"/>
    <xf numFmtId="172" fontId="8" fillId="0" borderId="0" xfId="27" applyNumberFormat="1"/>
    <xf numFmtId="173" fontId="8" fillId="0" borderId="0" xfId="16" applyNumberFormat="1" applyFont="1" applyBorder="1" applyAlignment="1"/>
    <xf numFmtId="38" fontId="8" fillId="0" borderId="0" xfId="16" applyNumberFormat="1" applyFont="1" applyBorder="1" applyAlignment="1"/>
    <xf numFmtId="10" fontId="8" fillId="0" borderId="0" xfId="16" applyNumberFormat="1" applyFont="1" applyBorder="1" applyAlignment="1"/>
    <xf numFmtId="170" fontId="45" fillId="0" borderId="0" xfId="26" applyNumberFormat="1" applyFont="1" applyFill="1" applyBorder="1"/>
    <xf numFmtId="0" fontId="45" fillId="0" borderId="0" xfId="27" applyFont="1"/>
    <xf numFmtId="38" fontId="4" fillId="0" borderId="0" xfId="16" applyNumberFormat="1" applyFont="1" applyFill="1" applyBorder="1" applyAlignment="1"/>
    <xf numFmtId="0" fontId="4" fillId="0" borderId="0" xfId="16" applyFont="1" applyBorder="1" applyAlignment="1"/>
    <xf numFmtId="4" fontId="46" fillId="0" borderId="0" xfId="27" applyNumberFormat="1" applyFont="1" applyAlignment="1">
      <alignment horizontal="right" vertical="center"/>
    </xf>
    <xf numFmtId="0" fontId="47" fillId="0" borderId="0" xfId="27" applyFont="1"/>
    <xf numFmtId="4" fontId="48" fillId="0" borderId="0" xfId="27" applyNumberFormat="1" applyFont="1" applyAlignment="1">
      <alignment horizontal="right" vertical="center"/>
    </xf>
    <xf numFmtId="38" fontId="39" fillId="0" borderId="0" xfId="16" applyNumberFormat="1" applyFont="1" applyFill="1" applyBorder="1" applyAlignment="1"/>
    <xf numFmtId="164" fontId="40" fillId="0" borderId="0" xfId="27" applyNumberFormat="1" applyFont="1"/>
    <xf numFmtId="172" fontId="40" fillId="0" borderId="0" xfId="27" applyNumberFormat="1" applyFont="1"/>
    <xf numFmtId="38" fontId="49" fillId="0" borderId="0" xfId="16" applyNumberFormat="1" applyFont="1" applyFill="1" applyBorder="1" applyAlignment="1"/>
    <xf numFmtId="0" fontId="39" fillId="5" borderId="0" xfId="24" applyFont="1" applyBorder="1"/>
    <xf numFmtId="6" fontId="39" fillId="0" borderId="0" xfId="16" applyNumberFormat="1" applyFont="1" applyFill="1" applyBorder="1" applyAlignment="1"/>
    <xf numFmtId="0" fontId="50" fillId="0" borderId="0" xfId="25" applyFont="1" applyFill="1" applyBorder="1" applyAlignment="1">
      <alignment horizontal="left"/>
    </xf>
    <xf numFmtId="0" fontId="51" fillId="0" borderId="0" xfId="25" applyFont="1" applyFill="1" applyBorder="1">
      <alignment horizontal="centerContinuous"/>
    </xf>
    <xf numFmtId="171" fontId="31" fillId="0" borderId="0" xfId="0" applyNumberFormat="1" applyFont="1" applyFill="1" applyAlignment="1">
      <alignment horizontal="left"/>
    </xf>
    <xf numFmtId="164" fontId="0" fillId="0" borderId="0" xfId="0" applyNumberFormat="1" applyFill="1"/>
    <xf numFmtId="0" fontId="0" fillId="0" borderId="0" xfId="0" applyFill="1" applyBorder="1"/>
    <xf numFmtId="0" fontId="32" fillId="0" borderId="0" xfId="0" applyFont="1" applyFill="1" applyAlignment="1">
      <alignment horizontal="right"/>
    </xf>
    <xf numFmtId="0" fontId="33" fillId="0" borderId="0" xfId="0" applyFont="1" applyFill="1"/>
    <xf numFmtId="0" fontId="34" fillId="0" borderId="0" xfId="0" applyFont="1" applyFill="1"/>
    <xf numFmtId="0" fontId="33" fillId="0" borderId="0" xfId="0" applyFont="1" applyFill="1" applyAlignment="1">
      <alignment horizontal="center"/>
    </xf>
    <xf numFmtId="0" fontId="33" fillId="0" borderId="0" xfId="0" applyFont="1" applyFill="1" applyBorder="1" applyAlignment="1">
      <alignment horizontal="center"/>
    </xf>
    <xf numFmtId="0" fontId="34" fillId="0" borderId="3" xfId="0" applyFont="1" applyFill="1" applyBorder="1"/>
    <xf numFmtId="0" fontId="35" fillId="0" borderId="1" xfId="0" applyFont="1" applyFill="1" applyBorder="1" applyAlignment="1">
      <alignment horizontal="center" wrapText="1"/>
    </xf>
    <xf numFmtId="164" fontId="28" fillId="0" borderId="1" xfId="1" applyNumberFormat="1" applyFont="1" applyFill="1" applyBorder="1" applyAlignment="1">
      <alignment horizontal="center" wrapText="1"/>
    </xf>
    <xf numFmtId="0" fontId="35" fillId="0" borderId="0" xfId="0" applyFont="1" applyFill="1" applyAlignment="1">
      <alignment horizontal="center" wrapText="1"/>
    </xf>
    <xf numFmtId="0" fontId="35" fillId="0" borderId="1" xfId="0" applyFont="1" applyFill="1" applyBorder="1" applyAlignment="1">
      <alignment wrapText="1"/>
    </xf>
    <xf numFmtId="164" fontId="35" fillId="0" borderId="1" xfId="0" applyNumberFormat="1" applyFont="1" applyFill="1" applyBorder="1" applyAlignment="1">
      <alignment wrapText="1"/>
    </xf>
    <xf numFmtId="0" fontId="35" fillId="0" borderId="12" xfId="0" applyFont="1" applyFill="1" applyBorder="1" applyAlignment="1">
      <alignment wrapText="1"/>
    </xf>
    <xf numFmtId="0" fontId="35" fillId="0" borderId="0" xfId="0" applyFont="1" applyFill="1" applyBorder="1" applyAlignment="1">
      <alignment wrapText="1"/>
    </xf>
    <xf numFmtId="170" fontId="30" fillId="0" borderId="0" xfId="26" applyNumberFormat="1" applyFont="1" applyFill="1" applyAlignment="1">
      <alignment horizontal="center" wrapText="1"/>
    </xf>
    <xf numFmtId="0" fontId="3" fillId="0" borderId="0" xfId="0" applyFont="1" applyFill="1" applyAlignment="1">
      <alignment horizontal="center" wrapText="1"/>
    </xf>
    <xf numFmtId="164" fontId="3" fillId="0" borderId="0" xfId="0" applyNumberFormat="1" applyFont="1" applyFill="1" applyAlignment="1">
      <alignment horizontal="center" wrapText="1"/>
    </xf>
    <xf numFmtId="0" fontId="5" fillId="0" borderId="0" xfId="0" applyFont="1" applyFill="1" applyAlignment="1">
      <alignment horizontal="center"/>
    </xf>
    <xf numFmtId="0" fontId="5" fillId="0" borderId="0" xfId="0" applyFont="1" applyFill="1" applyAlignment="1">
      <alignment horizontal="left"/>
    </xf>
    <xf numFmtId="165" fontId="5" fillId="0" borderId="0" xfId="0" applyNumberFormat="1" applyFont="1" applyFill="1"/>
    <xf numFmtId="164" fontId="5" fillId="0" borderId="0" xfId="0" applyNumberFormat="1" applyFont="1" applyFill="1"/>
    <xf numFmtId="168" fontId="30" fillId="0" borderId="1" xfId="9" applyNumberFormat="1" applyFont="1" applyFill="1" applyBorder="1" applyAlignment="1">
      <alignment horizontal="right"/>
    </xf>
    <xf numFmtId="164" fontId="5" fillId="0" borderId="1" xfId="1" applyNumberFormat="1" applyFont="1" applyFill="1" applyBorder="1" applyAlignment="1">
      <alignment horizontal="right"/>
    </xf>
    <xf numFmtId="43" fontId="5" fillId="0" borderId="1" xfId="1" applyFont="1" applyFill="1" applyBorder="1" applyAlignment="1">
      <alignment horizontal="right"/>
    </xf>
    <xf numFmtId="170" fontId="41" fillId="0" borderId="0" xfId="26" applyNumberFormat="1" applyFont="1" applyFill="1" applyBorder="1" applyAlignment="1">
      <alignment horizontal="center"/>
    </xf>
    <xf numFmtId="170" fontId="36" fillId="0" borderId="0" xfId="26" applyNumberFormat="1" applyFont="1" applyFill="1" applyBorder="1" applyAlignment="1">
      <alignment horizontal="center" wrapText="1"/>
    </xf>
    <xf numFmtId="0" fontId="2" fillId="0" borderId="0" xfId="0" applyFont="1" applyAlignment="1">
      <alignment horizontal="center" wrapText="1"/>
    </xf>
    <xf numFmtId="168" fontId="8" fillId="0" borderId="0" xfId="9" applyNumberFormat="1" applyFont="1" applyBorder="1"/>
    <xf numFmtId="164" fontId="0" fillId="0" borderId="0" xfId="1" applyNumberFormat="1" applyFont="1"/>
    <xf numFmtId="168" fontId="0" fillId="0" borderId="0" xfId="0" applyNumberFormat="1"/>
    <xf numFmtId="170" fontId="36" fillId="0" borderId="0" xfId="26" applyNumberFormat="1" applyFont="1" applyFill="1" applyBorder="1"/>
    <xf numFmtId="0" fontId="2" fillId="0" borderId="0" xfId="0" applyFont="1"/>
    <xf numFmtId="168" fontId="2" fillId="0" borderId="0" xfId="0" applyNumberFormat="1" applyFont="1"/>
    <xf numFmtId="164" fontId="2" fillId="0" borderId="0" xfId="0" applyNumberFormat="1" applyFont="1"/>
    <xf numFmtId="170" fontId="8" fillId="0" borderId="0" xfId="26" applyNumberFormat="1" applyFont="1" applyFill="1" applyBorder="1"/>
    <xf numFmtId="170" fontId="41" fillId="0" borderId="0" xfId="26" applyNumberFormat="1" applyFont="1" applyFill="1" applyBorder="1"/>
    <xf numFmtId="0" fontId="41" fillId="0" borderId="0" xfId="27" applyFont="1"/>
    <xf numFmtId="0" fontId="41" fillId="0" borderId="0" xfId="0" applyFont="1"/>
    <xf numFmtId="0" fontId="36" fillId="0" borderId="0" xfId="20" applyFont="1" applyFill="1" applyBorder="1" applyAlignment="1">
      <alignment horizontal="center" wrapText="1"/>
    </xf>
    <xf numFmtId="172" fontId="36" fillId="0" borderId="0" xfId="20" applyNumberFormat="1" applyFont="1" applyFill="1" applyBorder="1" applyAlignment="1">
      <alignment horizontal="center" wrapText="1"/>
    </xf>
    <xf numFmtId="0" fontId="41" fillId="0" borderId="0" xfId="0" applyFont="1" applyAlignment="1">
      <alignment horizontal="center" wrapText="1"/>
    </xf>
    <xf numFmtId="0" fontId="52" fillId="0" borderId="0" xfId="0" applyFont="1" applyAlignment="1">
      <alignment horizontal="center" wrapText="1"/>
    </xf>
    <xf numFmtId="164" fontId="8" fillId="0" borderId="0" xfId="1" applyNumberFormat="1" applyFont="1" applyBorder="1"/>
    <xf numFmtId="0" fontId="8" fillId="0" borderId="0" xfId="0" applyFont="1"/>
    <xf numFmtId="0" fontId="36" fillId="0" borderId="0" xfId="27" applyFont="1"/>
    <xf numFmtId="168" fontId="41" fillId="0" borderId="0" xfId="9" applyNumberFormat="1" applyFont="1" applyBorder="1"/>
    <xf numFmtId="164" fontId="41" fillId="0" borderId="0" xfId="1" applyNumberFormat="1" applyFont="1" applyBorder="1"/>
    <xf numFmtId="170" fontId="41" fillId="12" borderId="0" xfId="26" applyNumberFormat="1" applyFont="1" applyFill="1" applyBorder="1" applyAlignment="1">
      <alignment horizontal="center"/>
    </xf>
    <xf numFmtId="0" fontId="2" fillId="12" borderId="0" xfId="0" applyFont="1" applyFill="1" applyAlignment="1">
      <alignment horizontal="center"/>
    </xf>
    <xf numFmtId="168" fontId="2" fillId="12" borderId="0" xfId="0" applyNumberFormat="1" applyFont="1" applyFill="1" applyAlignment="1">
      <alignment horizontal="center"/>
    </xf>
    <xf numFmtId="164" fontId="2" fillId="12" borderId="0" xfId="0" applyNumberFormat="1" applyFont="1" applyFill="1" applyAlignment="1">
      <alignment horizontal="center"/>
    </xf>
    <xf numFmtId="0" fontId="2" fillId="0" borderId="0" xfId="0" applyFont="1" applyAlignment="1">
      <alignment horizontal="right"/>
    </xf>
    <xf numFmtId="44" fontId="0" fillId="0" borderId="0" xfId="0" applyNumberFormat="1"/>
    <xf numFmtId="3" fontId="0" fillId="0" borderId="0" xfId="0" applyNumberFormat="1"/>
    <xf numFmtId="3" fontId="2" fillId="0" borderId="0" xfId="0" applyNumberFormat="1" applyFont="1"/>
    <xf numFmtId="164" fontId="17" fillId="11" borderId="0" xfId="1" applyNumberFormat="1" applyFont="1" applyFill="1"/>
    <xf numFmtId="172" fontId="5" fillId="0" borderId="0" xfId="20" applyNumberFormat="1" applyFont="1" applyFill="1" applyBorder="1" applyAlignment="1">
      <alignment horizontal="center" wrapText="1"/>
    </xf>
    <xf numFmtId="0" fontId="8" fillId="0" borderId="0" xfId="0" applyFont="1" applyAlignment="1">
      <alignment horizontal="center" wrapText="1"/>
    </xf>
    <xf numFmtId="0" fontId="5" fillId="0" borderId="0" xfId="20" applyFont="1" applyFill="1" applyBorder="1" applyAlignment="1">
      <alignment horizontal="left" wrapText="1"/>
    </xf>
    <xf numFmtId="170" fontId="5" fillId="0" borderId="0" xfId="26" applyNumberFormat="1" applyFont="1" applyFill="1" applyBorder="1" applyAlignment="1">
      <alignment horizontal="center" wrapText="1"/>
    </xf>
    <xf numFmtId="0" fontId="21" fillId="2" borderId="0" xfId="4" applyFont="1" applyFill="1" applyAlignment="1">
      <alignment vertical="top" wrapText="1"/>
    </xf>
    <xf numFmtId="0" fontId="27" fillId="0" borderId="0" xfId="0" applyFont="1" applyAlignment="1">
      <alignment vertical="top" wrapText="1"/>
    </xf>
    <xf numFmtId="0" fontId="21" fillId="0" borderId="0" xfId="4" applyFont="1" applyFill="1" applyAlignment="1">
      <alignment vertical="top" wrapText="1"/>
    </xf>
    <xf numFmtId="0" fontId="27" fillId="0" borderId="0" xfId="0" applyFont="1" applyAlignment="1">
      <alignment wrapText="1"/>
    </xf>
    <xf numFmtId="0" fontId="27" fillId="0" borderId="6" xfId="0" applyFont="1" applyBorder="1" applyAlignment="1">
      <alignment vertical="top" wrapText="1"/>
    </xf>
    <xf numFmtId="0" fontId="26" fillId="2" borderId="0" xfId="4" applyFont="1" applyFill="1" applyAlignment="1">
      <alignment horizontal="left"/>
    </xf>
    <xf numFmtId="0" fontId="21" fillId="0" borderId="0" xfId="4" applyFont="1"/>
    <xf numFmtId="0" fontId="24" fillId="8" borderId="2" xfId="0" applyFont="1" applyFill="1" applyBorder="1" applyAlignment="1">
      <alignment vertical="top" wrapText="1"/>
    </xf>
    <xf numFmtId="0" fontId="27" fillId="8" borderId="3" xfId="0" applyFont="1" applyFill="1" applyBorder="1" applyAlignment="1">
      <alignment vertical="top" wrapText="1"/>
    </xf>
    <xf numFmtId="0" fontId="27" fillId="8" borderId="4" xfId="0" applyFont="1" applyFill="1" applyBorder="1" applyAlignment="1">
      <alignment vertical="top" wrapText="1"/>
    </xf>
    <xf numFmtId="0" fontId="24" fillId="8" borderId="5" xfId="0" applyFont="1" applyFill="1" applyBorder="1" applyAlignment="1">
      <alignment vertical="top" wrapText="1"/>
    </xf>
    <xf numFmtId="0" fontId="27" fillId="8" borderId="0" xfId="0" applyFont="1" applyFill="1" applyBorder="1" applyAlignment="1">
      <alignment vertical="top" wrapText="1"/>
    </xf>
    <xf numFmtId="0" fontId="27" fillId="8" borderId="6" xfId="0" applyFont="1" applyFill="1" applyBorder="1" applyAlignment="1">
      <alignment vertical="top" wrapText="1"/>
    </xf>
    <xf numFmtId="0" fontId="24" fillId="8" borderId="7" xfId="0" applyFont="1" applyFill="1" applyBorder="1" applyAlignment="1">
      <alignment vertical="top" wrapText="1"/>
    </xf>
    <xf numFmtId="0" fontId="27" fillId="8" borderId="1" xfId="0" applyFont="1" applyFill="1" applyBorder="1" applyAlignment="1">
      <alignment vertical="top" wrapText="1"/>
    </xf>
    <xf numFmtId="0" fontId="27" fillId="8" borderId="8" xfId="0" applyFont="1" applyFill="1" applyBorder="1" applyAlignment="1">
      <alignment vertical="top" wrapText="1"/>
    </xf>
    <xf numFmtId="0" fontId="19" fillId="2" borderId="0" xfId="0" applyNumberFormat="1" applyFont="1" applyFill="1" applyAlignment="1" applyProtection="1">
      <alignment horizontal="left" vertical="top" wrapText="1"/>
    </xf>
    <xf numFmtId="0" fontId="14" fillId="2" borderId="0" xfId="0" applyFont="1" applyFill="1" applyAlignment="1">
      <alignment vertical="top" wrapText="1"/>
    </xf>
    <xf numFmtId="0" fontId="19" fillId="2" borderId="0" xfId="0" applyFont="1" applyFill="1" applyAlignment="1">
      <alignment vertical="top" wrapText="1"/>
    </xf>
    <xf numFmtId="0" fontId="14" fillId="2" borderId="0" xfId="0" applyFont="1" applyFill="1" applyAlignment="1">
      <alignment vertical="top"/>
    </xf>
    <xf numFmtId="0" fontId="14" fillId="0" borderId="0" xfId="0" applyFont="1" applyFill="1" applyAlignment="1">
      <alignment horizontal="center"/>
    </xf>
    <xf numFmtId="0" fontId="18" fillId="2" borderId="0" xfId="0" applyNumberFormat="1" applyFont="1" applyFill="1" applyAlignment="1" applyProtection="1">
      <alignment horizontal="left" vertical="center"/>
    </xf>
    <xf numFmtId="0" fontId="14" fillId="2" borderId="0" xfId="0" applyFont="1" applyFill="1" applyAlignment="1">
      <alignment vertical="center"/>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5" xfId="0"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7" xfId="0" applyFont="1" applyFill="1" applyBorder="1" applyAlignment="1">
      <alignment horizontal="center" vertical="top" wrapText="1"/>
    </xf>
    <xf numFmtId="0" fontId="14" fillId="0" borderId="1" xfId="0" applyFont="1" applyFill="1" applyBorder="1" applyAlignment="1">
      <alignment horizontal="center" vertical="top" wrapText="1"/>
    </xf>
    <xf numFmtId="0" fontId="14" fillId="0" borderId="8" xfId="0" applyFont="1" applyFill="1" applyBorder="1" applyAlignment="1">
      <alignment horizontal="center" vertical="top" wrapText="1"/>
    </xf>
    <xf numFmtId="0" fontId="41" fillId="0" borderId="1" xfId="0" applyFont="1" applyBorder="1" applyAlignment="1">
      <alignment horizontal="center"/>
    </xf>
    <xf numFmtId="0" fontId="33" fillId="0" borderId="1" xfId="0" applyFont="1" applyFill="1" applyBorder="1" applyAlignment="1">
      <alignment horizontal="center"/>
    </xf>
    <xf numFmtId="164" fontId="28" fillId="0" borderId="1" xfId="1" applyNumberFormat="1" applyFont="1" applyBorder="1" applyAlignment="1">
      <alignment horizontal="center"/>
    </xf>
  </cellXfs>
  <cellStyles count="31">
    <cellStyle name="BigBorder" xfId="24" xr:uid="{00000000-0005-0000-0000-000000000000}"/>
    <cellStyle name="BigTitle" xfId="18" xr:uid="{00000000-0005-0000-0000-000001000000}"/>
    <cellStyle name="Blue%2" xfId="23" xr:uid="{00000000-0005-0000-0000-000002000000}"/>
    <cellStyle name="BlueInt" xfId="22" xr:uid="{00000000-0005-0000-0000-000003000000}"/>
    <cellStyle name="columnheader1" xfId="20" xr:uid="{00000000-0005-0000-0000-000004000000}"/>
    <cellStyle name="Comma" xfId="1" builtinId="3"/>
    <cellStyle name="Comma 2" xfId="2" xr:uid="{00000000-0005-0000-0000-000006000000}"/>
    <cellStyle name="Comma 2 2" xfId="26" xr:uid="{4D117BFD-A403-4D9C-B7FC-62CDB411DD5A}"/>
    <cellStyle name="Comma 3" xfId="15" xr:uid="{00000000-0005-0000-0000-000007000000}"/>
    <cellStyle name="Currency" xfId="8" builtinId="4"/>
    <cellStyle name="Currency 2" xfId="10" xr:uid="{00000000-0005-0000-0000-000009000000}"/>
    <cellStyle name="Normal" xfId="0" builtinId="0"/>
    <cellStyle name="Normal 2" xfId="3" xr:uid="{00000000-0005-0000-0000-00000C000000}"/>
    <cellStyle name="Normal 2 2" xfId="11" xr:uid="{00000000-0005-0000-0000-00000D000000}"/>
    <cellStyle name="Normal 2 3" xfId="16" xr:uid="{00000000-0005-0000-0000-00000E000000}"/>
    <cellStyle name="Normal 3" xfId="4" xr:uid="{00000000-0005-0000-0000-00000F000000}"/>
    <cellStyle name="Normal 3 2" xfId="5" xr:uid="{00000000-0005-0000-0000-000010000000}"/>
    <cellStyle name="Normal 3 3" xfId="12" xr:uid="{00000000-0005-0000-0000-000011000000}"/>
    <cellStyle name="Normal 3 4" xfId="27" xr:uid="{F3F1AC38-D236-4BC4-8E25-AA11BD869BF2}"/>
    <cellStyle name="Normal 3 4 2" xfId="29" xr:uid="{53D5A358-E506-43B0-A165-D18C506D3D2F}"/>
    <cellStyle name="Normal 4" xfId="6" xr:uid="{00000000-0005-0000-0000-000012000000}"/>
    <cellStyle name="Normal 4 2" xfId="13" xr:uid="{00000000-0005-0000-0000-000013000000}"/>
    <cellStyle name="Normal 4 3" xfId="14" xr:uid="{00000000-0005-0000-0000-000014000000}"/>
    <cellStyle name="Normal 5" xfId="17" xr:uid="{00000000-0005-0000-0000-000015000000}"/>
    <cellStyle name="Normal 5 4" xfId="28" xr:uid="{4E7E18FC-B661-4B70-ADCD-2322066C8000}"/>
    <cellStyle name="pageheader" xfId="25" xr:uid="{00000000-0005-0000-0000-000016000000}"/>
    <cellStyle name="Percent" xfId="9" builtinId="5"/>
    <cellStyle name="Percent 2" xfId="7" xr:uid="{00000000-0005-0000-0000-000018000000}"/>
    <cellStyle name="Percent 2 2" xfId="30" xr:uid="{E3D3A3E3-ABC2-43AB-A50E-B810B596329A}"/>
    <cellStyle name="Percent 3" xfId="21" xr:uid="{00000000-0005-0000-0000-000019000000}"/>
    <cellStyle name="sectionhead" xfId="19" xr:uid="{00000000-0005-0000-0000-00001A000000}"/>
  </cellStyles>
  <dxfs count="7">
    <dxf>
      <font>
        <b/>
        <i val="0"/>
        <strike val="0"/>
        <color rgb="FFFF0000"/>
      </font>
    </dxf>
    <dxf>
      <font>
        <b/>
        <i val="0"/>
        <strike val="0"/>
        <color rgb="FFFF0000"/>
      </font>
    </dxf>
    <dxf>
      <fill>
        <patternFill>
          <bgColor theme="3" tint="0.79998168889431442"/>
        </patternFill>
      </fill>
    </dxf>
    <dxf>
      <fill>
        <patternFill>
          <bgColor theme="3" tint="0.79998168889431442"/>
        </patternFill>
      </fill>
    </dxf>
    <dxf>
      <fill>
        <patternFill>
          <bgColor theme="3" tint="0.59996337778862885"/>
        </patternFill>
      </fill>
    </dxf>
    <dxf>
      <fill>
        <patternFill>
          <bgColor theme="3" tint="0.59996337778862885"/>
        </patternFill>
      </fill>
    </dxf>
    <dxf>
      <fill>
        <patternFill>
          <bgColor theme="3" tint="0.79998168889431442"/>
        </patternFill>
      </fill>
    </dxf>
  </dxfs>
  <tableStyles count="0" defaultTableStyle="TableStyleMedium2" defaultPivotStyle="PivotStyleLight16"/>
  <colors>
    <mruColors>
      <color rgb="FF99FF99"/>
      <color rgb="FFFFFFCC"/>
      <color rgb="FF99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xdr:colOff>
      <xdr:row>49</xdr:row>
      <xdr:rowOff>123825</xdr:rowOff>
    </xdr:from>
    <xdr:to>
      <xdr:col>7</xdr:col>
      <xdr:colOff>0</xdr:colOff>
      <xdr:row>49</xdr:row>
      <xdr:rowOff>123825</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a:xfrm flipH="1">
          <a:off x="10496551" y="8791575"/>
          <a:ext cx="10286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63</xdr:row>
      <xdr:rowOff>47625</xdr:rowOff>
    </xdr:from>
    <xdr:to>
      <xdr:col>11</xdr:col>
      <xdr:colOff>676275</xdr:colOff>
      <xdr:row>67</xdr:row>
      <xdr:rowOff>95250</xdr:rowOff>
    </xdr:to>
    <xdr:sp macro="" textlink="">
      <xdr:nvSpPr>
        <xdr:cNvPr id="3" name="TextBox 2">
          <a:extLst>
            <a:ext uri="{FF2B5EF4-FFF2-40B4-BE49-F238E27FC236}">
              <a16:creationId xmlns:a16="http://schemas.microsoft.com/office/drawing/2014/main" id="{F3668A4F-FDE9-4EA1-AA45-39BB0DE4E7BC}"/>
            </a:ext>
          </a:extLst>
        </xdr:cNvPr>
        <xdr:cNvSpPr txBox="1"/>
      </xdr:nvSpPr>
      <xdr:spPr>
        <a:xfrm>
          <a:off x="11020425" y="11658600"/>
          <a:ext cx="461962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Should equal net deferred inflows/outflows from preceding table less employer contributions subsequent to the measurement date.  Insignificant</a:t>
          </a:r>
          <a:r>
            <a:rPr lang="en-US" sz="1100" baseline="0"/>
            <a:t> rounding differences (i.e. $1) may occur.</a:t>
          </a:r>
        </a:p>
        <a:p>
          <a:endParaRPr lang="en-US" sz="1100"/>
        </a:p>
      </xdr:txBody>
    </xdr:sp>
    <xdr:clientData/>
  </xdr:twoCellAnchor>
  <xdr:twoCellAnchor>
    <xdr:from>
      <xdr:col>5</xdr:col>
      <xdr:colOff>0</xdr:colOff>
      <xdr:row>64</xdr:row>
      <xdr:rowOff>85726</xdr:rowOff>
    </xdr:from>
    <xdr:to>
      <xdr:col>6</xdr:col>
      <xdr:colOff>685800</xdr:colOff>
      <xdr:row>65</xdr:row>
      <xdr:rowOff>71438</xdr:rowOff>
    </xdr:to>
    <xdr:cxnSp macro="">
      <xdr:nvCxnSpPr>
        <xdr:cNvPr id="5" name="Straight Arrow Connector 4">
          <a:extLst>
            <a:ext uri="{FF2B5EF4-FFF2-40B4-BE49-F238E27FC236}">
              <a16:creationId xmlns:a16="http://schemas.microsoft.com/office/drawing/2014/main" id="{50D3C4C9-DEF7-4399-BB6E-DDBE2E6A5AC1}"/>
            </a:ext>
          </a:extLst>
        </xdr:cNvPr>
        <xdr:cNvCxnSpPr>
          <a:stCxn id="3" idx="1"/>
        </xdr:cNvCxnSpPr>
      </xdr:nvCxnSpPr>
      <xdr:spPr>
        <a:xfrm flipH="1" flipV="1">
          <a:off x="9134475" y="11858626"/>
          <a:ext cx="1885950" cy="1571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771525</xdr:colOff>
      <xdr:row>32</xdr:row>
      <xdr:rowOff>104775</xdr:rowOff>
    </xdr:from>
    <xdr:to>
      <xdr:col>10</xdr:col>
      <xdr:colOff>285750</xdr:colOff>
      <xdr:row>36</xdr:row>
      <xdr:rowOff>76200</xdr:rowOff>
    </xdr:to>
    <xdr:sp macro="" textlink="">
      <xdr:nvSpPr>
        <xdr:cNvPr id="7" name="TextBox 6">
          <a:extLst>
            <a:ext uri="{FF2B5EF4-FFF2-40B4-BE49-F238E27FC236}">
              <a16:creationId xmlns:a16="http://schemas.microsoft.com/office/drawing/2014/main" id="{EE35558D-640A-48CC-8F52-0BC41E4E2601}"/>
            </a:ext>
          </a:extLst>
        </xdr:cNvPr>
        <xdr:cNvSpPr txBox="1"/>
      </xdr:nvSpPr>
      <xdr:spPr>
        <a:xfrm>
          <a:off x="11106150" y="6019800"/>
          <a:ext cx="280987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a:t>
          </a:r>
          <a:r>
            <a:rPr lang="en-US" sz="1100" baseline="0"/>
            <a:t> debits should = total credits.  Insignificant rounding differences (i.e. $1) may occur.</a:t>
          </a:r>
          <a:endParaRPr lang="en-US" sz="1100"/>
        </a:p>
      </xdr:txBody>
    </xdr:sp>
    <xdr:clientData/>
  </xdr:twoCellAnchor>
  <xdr:twoCellAnchor>
    <xdr:from>
      <xdr:col>5</xdr:col>
      <xdr:colOff>1152525</xdr:colOff>
      <xdr:row>34</xdr:row>
      <xdr:rowOff>76200</xdr:rowOff>
    </xdr:from>
    <xdr:to>
      <xdr:col>6</xdr:col>
      <xdr:colOff>771525</xdr:colOff>
      <xdr:row>34</xdr:row>
      <xdr:rowOff>90488</xdr:rowOff>
    </xdr:to>
    <xdr:cxnSp macro="">
      <xdr:nvCxnSpPr>
        <xdr:cNvPr id="9" name="Straight Arrow Connector 8">
          <a:extLst>
            <a:ext uri="{FF2B5EF4-FFF2-40B4-BE49-F238E27FC236}">
              <a16:creationId xmlns:a16="http://schemas.microsoft.com/office/drawing/2014/main" id="{4F5F178B-F2FB-46A2-AE10-6B635C417EE4}"/>
            </a:ext>
          </a:extLst>
        </xdr:cNvPr>
        <xdr:cNvCxnSpPr>
          <a:stCxn id="7" idx="1"/>
        </xdr:cNvCxnSpPr>
      </xdr:nvCxnSpPr>
      <xdr:spPr>
        <a:xfrm flipH="1" flipV="1">
          <a:off x="10287000" y="6315075"/>
          <a:ext cx="819150" cy="142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HPNC\Health\val2016\gasb75\GASB6768-2017DAB.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etirement\Ken\C00751\2015%20Valuations\LGERS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fx%20Engagement\WM\WorkPapers\%7b9C2E6A9F-8959-4851-8352-6018710508E0%7d\%7bBC698C7D-BEEA-4151-92E5-9EC5A50AFE45%7d\%7bCD71C653-AB51-4123-958E-D2252347B9B3%7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lanInfo"/>
      <sheetName val="QuickChecks"/>
      <sheetName val="TOL"/>
      <sheetName val="ExhibitsGASB74"/>
      <sheetName val="Import"/>
      <sheetName val="BM_GASB"/>
      <sheetName val="BM_GASBExhibits"/>
      <sheetName val="BM_Adjust"/>
      <sheetName val="TPL_Adjust"/>
      <sheetName val="ExhibitsDeferredAmounts"/>
      <sheetName val="ReviewGASB7475"/>
      <sheetName val="ExhibitsGASB75"/>
      <sheetName val="Adjust"/>
      <sheetName val="Buffer"/>
      <sheetName val="Template"/>
      <sheetName val="FullPlan"/>
      <sheetName val="ER_Input"/>
      <sheetName val="ER_Allocation"/>
      <sheetName val="ER_ChangeProportion"/>
      <sheetName val="ER_ShareContributions"/>
      <sheetName val="ER_AllocationofChanges"/>
      <sheetName val="ER_Schedule1"/>
      <sheetName val="ER_Schedule2"/>
      <sheetName val="ER_NPLExpense"/>
      <sheetName val="ER_DATA"/>
      <sheetName val="DeveloperInfo"/>
      <sheetName val="ER_DATADAB"/>
    </sheetNames>
    <sheetDataSet>
      <sheetData sheetId="0" refreshError="1"/>
      <sheetData sheetId="1" refreshError="1"/>
      <sheetData sheetId="2">
        <row r="22">
          <cell r="C22">
            <v>0.5</v>
          </cell>
        </row>
      </sheetData>
      <sheetData sheetId="3" refreshError="1"/>
      <sheetData sheetId="4" refreshError="1"/>
      <sheetData sheetId="5" refreshError="1"/>
      <sheetData sheetId="6" refreshError="1"/>
      <sheetData sheetId="7" refreshError="1"/>
      <sheetData sheetId="8" refreshError="1"/>
      <sheetData sheetId="9" refreshError="1"/>
      <sheetData sheetId="10">
        <row r="63">
          <cell r="E63">
            <v>0</v>
          </cell>
        </row>
      </sheetData>
      <sheetData sheetId="11">
        <row r="87">
          <cell r="G87">
            <v>0</v>
          </cell>
        </row>
      </sheetData>
      <sheetData sheetId="12">
        <row r="102">
          <cell r="G102">
            <v>0</v>
          </cell>
          <cell r="H102">
            <v>0</v>
          </cell>
        </row>
        <row r="198">
          <cell r="G198">
            <v>1</v>
          </cell>
          <cell r="H198">
            <v>1</v>
          </cell>
          <cell r="I198">
            <v>1</v>
          </cell>
          <cell r="J198">
            <v>1</v>
          </cell>
          <cell r="K198">
            <v>1</v>
          </cell>
          <cell r="L198">
            <v>1</v>
          </cell>
        </row>
        <row r="200">
          <cell r="G200">
            <v>1.0011874999999999</v>
          </cell>
          <cell r="H200">
            <v>1.0011874999999999</v>
          </cell>
          <cell r="I200">
            <v>1.0014916666666667</v>
          </cell>
          <cell r="J200">
            <v>1.0014916666666667</v>
          </cell>
          <cell r="K200">
            <v>1.0019083333333334</v>
          </cell>
          <cell r="L200">
            <v>1.0010749999999999</v>
          </cell>
        </row>
        <row r="202">
          <cell r="G202">
            <v>1</v>
          </cell>
          <cell r="H202">
            <v>1</v>
          </cell>
          <cell r="K202">
            <v>1</v>
          </cell>
          <cell r="L202">
            <v>1</v>
          </cell>
        </row>
        <row r="203">
          <cell r="G203">
            <v>0</v>
          </cell>
          <cell r="H203">
            <v>0</v>
          </cell>
          <cell r="K203">
            <v>0</v>
          </cell>
          <cell r="L203">
            <v>0</v>
          </cell>
        </row>
      </sheetData>
      <sheetData sheetId="13" refreshError="1"/>
      <sheetData sheetId="14" refreshError="1"/>
      <sheetData sheetId="15" refreshError="1"/>
      <sheetData sheetId="16">
        <row r="16">
          <cell r="B16">
            <v>10200</v>
          </cell>
          <cell r="C16" t="str">
            <v>North Carolina Education Lottery</v>
          </cell>
          <cell r="D16">
            <v>14975730.874654653</v>
          </cell>
          <cell r="E16">
            <v>14490295.222239299</v>
          </cell>
          <cell r="F16">
            <v>158330013.72638756</v>
          </cell>
          <cell r="G16">
            <v>151278761.46977487</v>
          </cell>
          <cell r="H16">
            <v>838417.64999999991</v>
          </cell>
          <cell r="I16">
            <v>841156.22</v>
          </cell>
          <cell r="J16">
            <v>2390510.6998846033</v>
          </cell>
          <cell r="K16">
            <v>2268067.4093609732</v>
          </cell>
          <cell r="L16">
            <v>838417.64999999991</v>
          </cell>
          <cell r="M16">
            <v>841156.22</v>
          </cell>
          <cell r="N16">
            <v>0</v>
          </cell>
          <cell r="O16">
            <v>0</v>
          </cell>
          <cell r="P16">
            <v>0</v>
          </cell>
          <cell r="Q16">
            <v>0</v>
          </cell>
          <cell r="R16" t="str">
            <v>FALSE</v>
          </cell>
          <cell r="T16">
            <v>0</v>
          </cell>
        </row>
        <row r="17">
          <cell r="B17">
            <v>10400</v>
          </cell>
          <cell r="C17" t="str">
            <v>Department Of Justice</v>
          </cell>
          <cell r="D17">
            <v>48456417.241442516</v>
          </cell>
          <cell r="E17">
            <v>49675505.990434676</v>
          </cell>
          <cell r="F17">
            <v>461834540.907691</v>
          </cell>
          <cell r="G17">
            <v>444204788.96117777</v>
          </cell>
          <cell r="H17">
            <v>2712836.9099999992</v>
          </cell>
          <cell r="I17">
            <v>2883644.55</v>
          </cell>
          <cell r="J17">
            <v>7734886.855491274</v>
          </cell>
          <cell r="K17">
            <v>7775369.2697373014</v>
          </cell>
          <cell r="L17">
            <v>2712836.9099999992</v>
          </cell>
          <cell r="M17">
            <v>2883644.55</v>
          </cell>
          <cell r="N17">
            <v>0</v>
          </cell>
          <cell r="O17">
            <v>0</v>
          </cell>
          <cell r="P17">
            <v>0</v>
          </cell>
          <cell r="Q17">
            <v>0</v>
          </cell>
          <cell r="R17" t="str">
            <v>FALSE</v>
          </cell>
          <cell r="T17">
            <v>0</v>
          </cell>
        </row>
        <row r="18">
          <cell r="B18">
            <v>10500</v>
          </cell>
          <cell r="C18" t="str">
            <v>State Auditor</v>
          </cell>
          <cell r="D18">
            <v>10650191.389903858</v>
          </cell>
          <cell r="E18">
            <v>10658895.868428385</v>
          </cell>
          <cell r="F18">
            <v>104202614.37525001</v>
          </cell>
          <cell r="G18">
            <v>108596288.01285191</v>
          </cell>
          <cell r="H18">
            <v>596251.93000000005</v>
          </cell>
          <cell r="I18">
            <v>618744.92000000004</v>
          </cell>
          <cell r="J18">
            <v>1700043.6697531901</v>
          </cell>
          <cell r="K18">
            <v>1668364.5135022155</v>
          </cell>
          <cell r="L18">
            <v>596251.93000000005</v>
          </cell>
          <cell r="M18">
            <v>618744.92000000004</v>
          </cell>
          <cell r="N18">
            <v>0</v>
          </cell>
          <cell r="O18">
            <v>0</v>
          </cell>
          <cell r="P18">
            <v>0</v>
          </cell>
          <cell r="Q18">
            <v>0</v>
          </cell>
          <cell r="R18">
            <v>0</v>
          </cell>
          <cell r="T18">
            <v>0</v>
          </cell>
        </row>
        <row r="19">
          <cell r="B19">
            <v>10700</v>
          </cell>
          <cell r="C19" t="str">
            <v>Department Of Cultural Resources</v>
          </cell>
          <cell r="D19">
            <v>59688092.194989361</v>
          </cell>
          <cell r="E19">
            <v>73703706.398630381</v>
          </cell>
          <cell r="F19">
            <v>633740389.29310656</v>
          </cell>
          <cell r="G19">
            <v>632811246.22669399</v>
          </cell>
          <cell r="H19">
            <v>3341643.25</v>
          </cell>
          <cell r="I19">
            <v>4278472.5999999996</v>
          </cell>
          <cell r="J19">
            <v>9527750.2141351178</v>
          </cell>
          <cell r="K19">
            <v>11536340.141316326</v>
          </cell>
          <cell r="L19">
            <v>3341643.25</v>
          </cell>
          <cell r="M19">
            <v>4278472.5999999996</v>
          </cell>
          <cell r="N19">
            <v>0</v>
          </cell>
          <cell r="O19">
            <v>0</v>
          </cell>
          <cell r="P19">
            <v>0</v>
          </cell>
          <cell r="Q19">
            <v>0</v>
          </cell>
          <cell r="R19">
            <v>0</v>
          </cell>
          <cell r="T19">
            <v>0</v>
          </cell>
        </row>
        <row r="20">
          <cell r="B20">
            <v>10800</v>
          </cell>
          <cell r="C20" t="str">
            <v>Administrative Office Of The Courts</v>
          </cell>
          <cell r="D20">
            <v>286711519.34386814</v>
          </cell>
          <cell r="E20">
            <v>308803068.14306355</v>
          </cell>
          <cell r="F20">
            <v>2770283572.9092622</v>
          </cell>
          <cell r="G20">
            <v>2759371409.8694439</v>
          </cell>
          <cell r="H20">
            <v>16051570.390000001</v>
          </cell>
          <cell r="I20">
            <v>17925902.649999999</v>
          </cell>
          <cell r="J20">
            <v>45766511.197904631</v>
          </cell>
          <cell r="K20">
            <v>48334845.082453884</v>
          </cell>
          <cell r="L20">
            <v>16051570.390000001</v>
          </cell>
          <cell r="M20">
            <v>17925902.649999999</v>
          </cell>
          <cell r="N20">
            <v>0</v>
          </cell>
          <cell r="O20">
            <v>0</v>
          </cell>
          <cell r="P20">
            <v>0</v>
          </cell>
          <cell r="Q20">
            <v>0</v>
          </cell>
          <cell r="R20">
            <v>0</v>
          </cell>
          <cell r="T20">
            <v>0</v>
          </cell>
        </row>
        <row r="21">
          <cell r="B21">
            <v>10850</v>
          </cell>
          <cell r="C21" t="str">
            <v>Office Of Administrative Hearing</v>
          </cell>
          <cell r="D21">
            <v>2932282.8311099024</v>
          </cell>
          <cell r="E21">
            <v>3126395.5021694922</v>
          </cell>
          <cell r="F21">
            <v>19725979.857292328</v>
          </cell>
          <cell r="G21">
            <v>19455666.992133986</v>
          </cell>
          <cell r="H21">
            <v>164164.12</v>
          </cell>
          <cell r="I21">
            <v>181486.09000000003</v>
          </cell>
          <cell r="J21">
            <v>468067.53817401151</v>
          </cell>
          <cell r="K21">
            <v>489353.43541934754</v>
          </cell>
          <cell r="L21">
            <v>164164.12</v>
          </cell>
          <cell r="M21">
            <v>181486.09000000003</v>
          </cell>
          <cell r="N21">
            <v>0</v>
          </cell>
          <cell r="O21">
            <v>0</v>
          </cell>
          <cell r="P21">
            <v>0</v>
          </cell>
          <cell r="Q21">
            <v>0</v>
          </cell>
          <cell r="R21">
            <v>0</v>
          </cell>
          <cell r="T21">
            <v>0</v>
          </cell>
        </row>
        <row r="22">
          <cell r="B22">
            <v>10900</v>
          </cell>
          <cell r="C22" t="str">
            <v>Department Of Administration</v>
          </cell>
          <cell r="D22">
            <v>32838686.69139161</v>
          </cell>
          <cell r="E22">
            <v>32230361.246005923</v>
          </cell>
          <cell r="F22">
            <v>266733548.8190397</v>
          </cell>
          <cell r="G22">
            <v>241548865.51702979</v>
          </cell>
          <cell r="H22">
            <v>1838476.8499999996</v>
          </cell>
          <cell r="I22">
            <v>1870960.42</v>
          </cell>
          <cell r="J22">
            <v>5241896.5433458379</v>
          </cell>
          <cell r="K22">
            <v>5044799.3510721689</v>
          </cell>
          <cell r="L22">
            <v>1838476.8499999996</v>
          </cell>
          <cell r="M22">
            <v>1870960.42</v>
          </cell>
          <cell r="N22">
            <v>0</v>
          </cell>
          <cell r="O22">
            <v>0</v>
          </cell>
          <cell r="P22">
            <v>0</v>
          </cell>
          <cell r="Q22">
            <v>0</v>
          </cell>
          <cell r="R22">
            <v>0</v>
          </cell>
          <cell r="T22">
            <v>0</v>
          </cell>
        </row>
        <row r="23">
          <cell r="B23">
            <v>10910</v>
          </cell>
          <cell r="C23" t="str">
            <v>Office Of State Budget &amp; Management</v>
          </cell>
          <cell r="D23">
            <v>4089885.4944516718</v>
          </cell>
          <cell r="E23">
            <v>4144742.9740233603</v>
          </cell>
          <cell r="F23">
            <v>40166172.460000008</v>
          </cell>
          <cell r="G23">
            <v>39725870.880236961</v>
          </cell>
          <cell r="H23">
            <v>228972.61</v>
          </cell>
          <cell r="I23">
            <v>240600.77999999997</v>
          </cell>
          <cell r="J23">
            <v>652850.60993826203</v>
          </cell>
          <cell r="K23">
            <v>648748.44269097759</v>
          </cell>
          <cell r="L23">
            <v>228972.61</v>
          </cell>
          <cell r="M23">
            <v>240600.77999999997</v>
          </cell>
          <cell r="N23">
            <v>0</v>
          </cell>
          <cell r="O23">
            <v>0</v>
          </cell>
          <cell r="P23">
            <v>0</v>
          </cell>
          <cell r="Q23">
            <v>0</v>
          </cell>
          <cell r="R23">
            <v>0</v>
          </cell>
          <cell r="T23">
            <v>0</v>
          </cell>
        </row>
        <row r="24">
          <cell r="B24">
            <v>10930</v>
          </cell>
          <cell r="C24" t="str">
            <v>Information Technology Services</v>
          </cell>
          <cell r="D24">
            <v>41708073.068568595</v>
          </cell>
          <cell r="E24">
            <v>46206051.086654365</v>
          </cell>
          <cell r="F24">
            <v>355223499.50040084</v>
          </cell>
          <cell r="G24">
            <v>374889331.17624676</v>
          </cell>
          <cell r="H24">
            <v>2335030.2499999995</v>
          </cell>
          <cell r="I24">
            <v>2682243.9900000002</v>
          </cell>
          <cell r="J24">
            <v>6657678.0643623378</v>
          </cell>
          <cell r="K24">
            <v>7232319.0782246618</v>
          </cell>
          <cell r="L24">
            <v>2335030.2499999995</v>
          </cell>
          <cell r="M24">
            <v>2682243.9900000002</v>
          </cell>
          <cell r="N24">
            <v>0</v>
          </cell>
          <cell r="O24">
            <v>0</v>
          </cell>
          <cell r="P24">
            <v>0</v>
          </cell>
          <cell r="Q24">
            <v>0</v>
          </cell>
          <cell r="R24">
            <v>0</v>
          </cell>
          <cell r="T24">
            <v>0</v>
          </cell>
        </row>
        <row r="25">
          <cell r="B25">
            <v>10940</v>
          </cell>
          <cell r="C25" t="str">
            <v>Office Of State Controller</v>
          </cell>
          <cell r="D25">
            <v>11456263.140553921</v>
          </cell>
          <cell r="E25">
            <v>11653756.02277201</v>
          </cell>
          <cell r="F25">
            <v>97490247.369223759</v>
          </cell>
          <cell r="G25">
            <v>94706182.262014896</v>
          </cell>
          <cell r="H25">
            <v>641379.92999999993</v>
          </cell>
          <cell r="I25">
            <v>676496.18</v>
          </cell>
          <cell r="J25">
            <v>1828713.392849301</v>
          </cell>
          <cell r="K25">
            <v>1824083.2106254825</v>
          </cell>
          <cell r="L25">
            <v>641379.92999999993</v>
          </cell>
          <cell r="M25">
            <v>676496.18</v>
          </cell>
          <cell r="N25">
            <v>0</v>
          </cell>
          <cell r="O25">
            <v>0</v>
          </cell>
          <cell r="P25">
            <v>0</v>
          </cell>
          <cell r="Q25">
            <v>0</v>
          </cell>
          <cell r="R25">
            <v>0</v>
          </cell>
          <cell r="T25">
            <v>0</v>
          </cell>
        </row>
        <row r="26">
          <cell r="B26">
            <v>10950</v>
          </cell>
          <cell r="C26" t="str">
            <v>N.C. School Of Science &amp; Mathematics</v>
          </cell>
          <cell r="D26">
            <v>12394349.681556093</v>
          </cell>
          <cell r="E26">
            <v>12682591.762005161</v>
          </cell>
          <cell r="F26">
            <v>127757506.78350005</v>
          </cell>
          <cell r="G26">
            <v>113049748.22566591</v>
          </cell>
          <cell r="H26">
            <v>693898.79</v>
          </cell>
          <cell r="I26">
            <v>736219.71</v>
          </cell>
          <cell r="J26">
            <v>1978456.0620020102</v>
          </cell>
          <cell r="K26">
            <v>1985119.8750931034</v>
          </cell>
          <cell r="L26">
            <v>693898.79</v>
          </cell>
          <cell r="M26">
            <v>736219.71</v>
          </cell>
          <cell r="N26">
            <v>0</v>
          </cell>
          <cell r="O26">
            <v>0</v>
          </cell>
          <cell r="P26">
            <v>0</v>
          </cell>
          <cell r="Q26">
            <v>0</v>
          </cell>
          <cell r="R26">
            <v>0</v>
          </cell>
          <cell r="T26">
            <v>0</v>
          </cell>
        </row>
        <row r="27">
          <cell r="B27">
            <v>11300</v>
          </cell>
          <cell r="C27" t="str">
            <v>Environment And Natural Resources</v>
          </cell>
          <cell r="D27">
            <v>93179025.575646952</v>
          </cell>
          <cell r="E27">
            <v>81194635.437710226</v>
          </cell>
          <cell r="F27">
            <v>742415346.24827659</v>
          </cell>
          <cell r="G27">
            <v>656458329.85469723</v>
          </cell>
          <cell r="H27">
            <v>5216636.1899999995</v>
          </cell>
          <cell r="I27">
            <v>4713318.2299999995</v>
          </cell>
          <cell r="J27">
            <v>14873762.055939842</v>
          </cell>
          <cell r="K27">
            <v>12708844.342148412</v>
          </cell>
          <cell r="L27">
            <v>5216636.1899999995</v>
          </cell>
          <cell r="M27">
            <v>4713318.2299999995</v>
          </cell>
          <cell r="N27">
            <v>0</v>
          </cell>
          <cell r="O27">
            <v>0</v>
          </cell>
          <cell r="P27">
            <v>0</v>
          </cell>
          <cell r="Q27">
            <v>0</v>
          </cell>
          <cell r="R27">
            <v>0</v>
          </cell>
          <cell r="T27">
            <v>0</v>
          </cell>
        </row>
        <row r="28">
          <cell r="B28">
            <v>11310</v>
          </cell>
          <cell r="C28" t="str">
            <v>N.C. Housing Finance Agency</v>
          </cell>
          <cell r="D28">
            <v>7870979.3122089263</v>
          </cell>
          <cell r="E28">
            <v>8658743.4512076192</v>
          </cell>
          <cell r="F28">
            <v>71497564.273457065</v>
          </cell>
          <cell r="G28">
            <v>69037817.777353898</v>
          </cell>
          <cell r="H28">
            <v>440657.49000000005</v>
          </cell>
          <cell r="I28">
            <v>502636.82000000007</v>
          </cell>
          <cell r="J28">
            <v>1256410.1493203212</v>
          </cell>
          <cell r="K28">
            <v>1355294.2522220642</v>
          </cell>
          <cell r="L28">
            <v>440657.49000000005</v>
          </cell>
          <cell r="M28">
            <v>502636.82000000007</v>
          </cell>
          <cell r="N28">
            <v>0</v>
          </cell>
          <cell r="O28">
            <v>0</v>
          </cell>
          <cell r="P28">
            <v>0</v>
          </cell>
          <cell r="Q28">
            <v>0</v>
          </cell>
          <cell r="R28">
            <v>0</v>
          </cell>
          <cell r="T28">
            <v>0</v>
          </cell>
        </row>
        <row r="29">
          <cell r="B29">
            <v>11600</v>
          </cell>
          <cell r="C29" t="str">
            <v>Wildlife Resources Commission</v>
          </cell>
          <cell r="D29">
            <v>29330348.527560178</v>
          </cell>
          <cell r="E29">
            <v>31149712.080897264</v>
          </cell>
          <cell r="F29">
            <v>305189205.14313018</v>
          </cell>
          <cell r="G29">
            <v>298796434.34960705</v>
          </cell>
          <cell r="H29">
            <v>1642062.2200000002</v>
          </cell>
          <cell r="I29">
            <v>1808229.1400000001</v>
          </cell>
          <cell r="J29">
            <v>4681875.8011431014</v>
          </cell>
          <cell r="K29">
            <v>4875652.6832683003</v>
          </cell>
          <cell r="L29">
            <v>1642062.2200000002</v>
          </cell>
          <cell r="M29">
            <v>1808229.1400000001</v>
          </cell>
          <cell r="N29">
            <v>0</v>
          </cell>
          <cell r="O29">
            <v>0</v>
          </cell>
          <cell r="P29">
            <v>0</v>
          </cell>
          <cell r="Q29">
            <v>0</v>
          </cell>
          <cell r="R29">
            <v>0</v>
          </cell>
          <cell r="T29">
            <v>0</v>
          </cell>
        </row>
        <row r="30">
          <cell r="B30">
            <v>11900</v>
          </cell>
          <cell r="C30" t="str">
            <v>State Board Of Elections</v>
          </cell>
          <cell r="D30">
            <v>3260834.5901388275</v>
          </cell>
          <cell r="E30">
            <v>3119302.9500287012</v>
          </cell>
          <cell r="F30">
            <v>35457958.022800013</v>
          </cell>
          <cell r="G30">
            <v>31083791.338324968</v>
          </cell>
          <cell r="H30">
            <v>182558.12</v>
          </cell>
          <cell r="I30">
            <v>181074.37</v>
          </cell>
          <cell r="J30">
            <v>520512.82461767999</v>
          </cell>
          <cell r="K30">
            <v>488243.28644632781</v>
          </cell>
          <cell r="L30">
            <v>182558.12</v>
          </cell>
          <cell r="M30">
            <v>181074.37</v>
          </cell>
          <cell r="N30">
            <v>0</v>
          </cell>
          <cell r="O30">
            <v>0</v>
          </cell>
          <cell r="P30">
            <v>0</v>
          </cell>
          <cell r="Q30">
            <v>0</v>
          </cell>
          <cell r="R30">
            <v>0</v>
          </cell>
          <cell r="T30">
            <v>0</v>
          </cell>
        </row>
        <row r="31">
          <cell r="B31">
            <v>12100</v>
          </cell>
          <cell r="C31" t="str">
            <v>Governor's Office</v>
          </cell>
          <cell r="D31">
            <v>4139446.725301947</v>
          </cell>
          <cell r="E31">
            <v>4041501.9990039971</v>
          </cell>
          <cell r="F31">
            <v>41849957.136910535</v>
          </cell>
          <cell r="G31">
            <v>38584651.542408958</v>
          </cell>
          <cell r="H31">
            <v>231747.3</v>
          </cell>
          <cell r="I31">
            <v>234607.68</v>
          </cell>
          <cell r="J31">
            <v>660761.85337864386</v>
          </cell>
          <cell r="K31">
            <v>632588.83468018367</v>
          </cell>
          <cell r="L31">
            <v>231747.3</v>
          </cell>
          <cell r="M31">
            <v>234607.68</v>
          </cell>
          <cell r="N31">
            <v>0</v>
          </cell>
          <cell r="O31">
            <v>0</v>
          </cell>
          <cell r="P31">
            <v>0</v>
          </cell>
          <cell r="Q31">
            <v>0</v>
          </cell>
          <cell r="R31">
            <v>0</v>
          </cell>
          <cell r="T31">
            <v>0</v>
          </cell>
        </row>
        <row r="32">
          <cell r="B32">
            <v>12150</v>
          </cell>
          <cell r="C32" t="str">
            <v>Lt. Governor's Office</v>
          </cell>
          <cell r="D32">
            <v>482209.63304405403</v>
          </cell>
          <cell r="E32">
            <v>487342.67370080575</v>
          </cell>
          <cell r="F32">
            <v>6257049.967699999</v>
          </cell>
          <cell r="G32">
            <v>5747250.1479969798</v>
          </cell>
          <cell r="H32">
            <v>26996.550000000003</v>
          </cell>
          <cell r="I32">
            <v>28290.060000000005</v>
          </cell>
          <cell r="J32">
            <v>76973.023689291018</v>
          </cell>
          <cell r="K32">
            <v>76280.435868222557</v>
          </cell>
          <cell r="L32">
            <v>26996.550000000003</v>
          </cell>
          <cell r="M32">
            <v>28290.060000000005</v>
          </cell>
          <cell r="N32">
            <v>0</v>
          </cell>
          <cell r="O32">
            <v>0</v>
          </cell>
          <cell r="P32">
            <v>0</v>
          </cell>
          <cell r="Q32">
            <v>0</v>
          </cell>
          <cell r="R32">
            <v>0</v>
          </cell>
          <cell r="T32">
            <v>0</v>
          </cell>
        </row>
        <row r="33">
          <cell r="B33">
            <v>12160</v>
          </cell>
          <cell r="C33" t="str">
            <v>General Assembly</v>
          </cell>
          <cell r="D33">
            <v>29198582.196214709</v>
          </cell>
          <cell r="E33">
            <v>30898721.489326231</v>
          </cell>
          <cell r="F33">
            <v>274894843.96160227</v>
          </cell>
          <cell r="G33">
            <v>253684135.76642466</v>
          </cell>
          <cell r="H33">
            <v>1634685.2699999998</v>
          </cell>
          <cell r="I33">
            <v>1793659.2300000002</v>
          </cell>
          <cell r="J33">
            <v>4660842.5155156879</v>
          </cell>
          <cell r="K33">
            <v>4836366.8321474204</v>
          </cell>
          <cell r="L33">
            <v>1634685.2699999998</v>
          </cell>
          <cell r="M33">
            <v>1793659.2300000002</v>
          </cell>
          <cell r="N33">
            <v>0</v>
          </cell>
          <cell r="O33">
            <v>0</v>
          </cell>
          <cell r="P33">
            <v>0</v>
          </cell>
          <cell r="Q33">
            <v>0</v>
          </cell>
          <cell r="R33">
            <v>0</v>
          </cell>
          <cell r="T33">
            <v>0</v>
          </cell>
        </row>
        <row r="34">
          <cell r="B34">
            <v>12220</v>
          </cell>
          <cell r="C34" t="str">
            <v>Health &amp; Human Services</v>
          </cell>
          <cell r="D34">
            <v>739808734.56060016</v>
          </cell>
          <cell r="E34">
            <v>768162877.03299952</v>
          </cell>
          <cell r="F34">
            <v>6788464923.7811136</v>
          </cell>
          <cell r="G34">
            <v>6496161497.4463596</v>
          </cell>
          <cell r="H34">
            <v>41418259.039999999</v>
          </cell>
          <cell r="I34">
            <v>44591567.810000002</v>
          </cell>
          <cell r="J34">
            <v>118092446.41463858</v>
          </cell>
          <cell r="K34">
            <v>120235313.34306827</v>
          </cell>
          <cell r="L34">
            <v>41418259.039999999</v>
          </cell>
          <cell r="M34">
            <v>44591567.810000002</v>
          </cell>
          <cell r="N34">
            <v>0</v>
          </cell>
          <cell r="O34">
            <v>0</v>
          </cell>
          <cell r="P34">
            <v>0</v>
          </cell>
          <cell r="Q34">
            <v>0</v>
          </cell>
          <cell r="R34">
            <v>0</v>
          </cell>
          <cell r="T34">
            <v>0</v>
          </cell>
        </row>
        <row r="35">
          <cell r="B35">
            <v>12510</v>
          </cell>
          <cell r="C35" t="str">
            <v>Department Of Commerce</v>
          </cell>
          <cell r="D35">
            <v>90710903.822350562</v>
          </cell>
          <cell r="E35">
            <v>92734462.561328247</v>
          </cell>
          <cell r="F35">
            <v>760563563.3649689</v>
          </cell>
          <cell r="G35">
            <v>711960958.10496521</v>
          </cell>
          <cell r="H35">
            <v>5078458.17</v>
          </cell>
          <cell r="I35">
            <v>5383200.8799999999</v>
          </cell>
          <cell r="J35">
            <v>14479786.529185524</v>
          </cell>
          <cell r="K35">
            <v>14515095.03665242</v>
          </cell>
          <cell r="L35">
            <v>5078458.17</v>
          </cell>
          <cell r="M35">
            <v>5383200.8799999999</v>
          </cell>
          <cell r="N35">
            <v>0</v>
          </cell>
          <cell r="O35">
            <v>0</v>
          </cell>
          <cell r="P35">
            <v>0</v>
          </cell>
          <cell r="Q35">
            <v>0</v>
          </cell>
          <cell r="R35">
            <v>0</v>
          </cell>
          <cell r="T35">
            <v>0</v>
          </cell>
        </row>
        <row r="36">
          <cell r="B36">
            <v>12600</v>
          </cell>
          <cell r="C36" t="str">
            <v>Insurance Department</v>
          </cell>
          <cell r="D36">
            <v>24576496.259212378</v>
          </cell>
          <cell r="E36">
            <v>25180424.711299349</v>
          </cell>
          <cell r="F36">
            <v>204541993.27083603</v>
          </cell>
          <cell r="G36">
            <v>195618821.8723667</v>
          </cell>
          <cell r="H36">
            <v>1375917.37</v>
          </cell>
          <cell r="I36">
            <v>1461714.2400000002</v>
          </cell>
          <cell r="J36">
            <v>3923039.0666776677</v>
          </cell>
          <cell r="K36">
            <v>3941320.7091815174</v>
          </cell>
          <cell r="L36">
            <v>1375917.37</v>
          </cell>
          <cell r="M36">
            <v>1461714.2400000002</v>
          </cell>
          <cell r="N36">
            <v>0</v>
          </cell>
          <cell r="O36">
            <v>0</v>
          </cell>
          <cell r="P36">
            <v>0</v>
          </cell>
          <cell r="Q36">
            <v>0</v>
          </cell>
          <cell r="R36">
            <v>0</v>
          </cell>
          <cell r="T36">
            <v>0</v>
          </cell>
        </row>
        <row r="37">
          <cell r="B37">
            <v>12700</v>
          </cell>
          <cell r="C37" t="str">
            <v>Labor Department</v>
          </cell>
          <cell r="D37">
            <v>18566805.173220485</v>
          </cell>
          <cell r="E37">
            <v>19360866.299166773</v>
          </cell>
          <cell r="F37">
            <v>161789949.37498331</v>
          </cell>
          <cell r="G37">
            <v>149482887.22850388</v>
          </cell>
          <cell r="H37">
            <v>1039464.27</v>
          </cell>
          <cell r="I37">
            <v>1123891.05</v>
          </cell>
          <cell r="J37">
            <v>2963738.2509573107</v>
          </cell>
          <cell r="K37">
            <v>3030424.7909829211</v>
          </cell>
          <cell r="L37">
            <v>1039464.27</v>
          </cell>
          <cell r="M37">
            <v>1123891.05</v>
          </cell>
          <cell r="N37">
            <v>0</v>
          </cell>
          <cell r="O37">
            <v>0</v>
          </cell>
          <cell r="P37">
            <v>0</v>
          </cell>
          <cell r="Q37">
            <v>0</v>
          </cell>
          <cell r="R37">
            <v>0</v>
          </cell>
          <cell r="T37">
            <v>0</v>
          </cell>
        </row>
        <row r="38">
          <cell r="B38">
            <v>13500</v>
          </cell>
          <cell r="C38" t="str">
            <v>Revenue Department</v>
          </cell>
          <cell r="D38">
            <v>66890494.755946077</v>
          </cell>
          <cell r="E38">
            <v>69806460.109092668</v>
          </cell>
          <cell r="F38">
            <v>602068278.6938957</v>
          </cell>
          <cell r="G38">
            <v>611760613.93434072</v>
          </cell>
          <cell r="H38">
            <v>3744870.41</v>
          </cell>
          <cell r="I38">
            <v>4052238.9099999997</v>
          </cell>
          <cell r="J38">
            <v>10677438.368319469</v>
          </cell>
          <cell r="K38">
            <v>10926330.672220949</v>
          </cell>
          <cell r="L38">
            <v>3744870.41</v>
          </cell>
          <cell r="M38">
            <v>4052238.9099999997</v>
          </cell>
          <cell r="N38">
            <v>0</v>
          </cell>
          <cell r="O38">
            <v>0</v>
          </cell>
          <cell r="P38">
            <v>0</v>
          </cell>
          <cell r="Q38">
            <v>0</v>
          </cell>
          <cell r="R38">
            <v>0</v>
          </cell>
          <cell r="T38">
            <v>0</v>
          </cell>
        </row>
        <row r="39">
          <cell r="B39">
            <v>13700</v>
          </cell>
          <cell r="C39" t="str">
            <v>Secretary Of State</v>
          </cell>
          <cell r="D39">
            <v>8215291.8745223125</v>
          </cell>
          <cell r="E39">
            <v>8234028.9155859202</v>
          </cell>
          <cell r="F39">
            <v>72996997.871200055</v>
          </cell>
          <cell r="G39">
            <v>64846347.784430966</v>
          </cell>
          <cell r="H39">
            <v>459933.8600000001</v>
          </cell>
          <cell r="I39">
            <v>477982.3</v>
          </cell>
          <cell r="J39">
            <v>1311371.264153644</v>
          </cell>
          <cell r="K39">
            <v>1288816.5730753315</v>
          </cell>
          <cell r="L39">
            <v>459933.8600000001</v>
          </cell>
          <cell r="M39">
            <v>477982.3</v>
          </cell>
          <cell r="N39">
            <v>0</v>
          </cell>
          <cell r="O39">
            <v>0</v>
          </cell>
          <cell r="P39">
            <v>0</v>
          </cell>
          <cell r="Q39">
            <v>0</v>
          </cell>
          <cell r="R39">
            <v>0</v>
          </cell>
          <cell r="T39">
            <v>0</v>
          </cell>
        </row>
        <row r="40">
          <cell r="B40">
            <v>14300</v>
          </cell>
          <cell r="C40" t="str">
            <v>State Treasurer</v>
          </cell>
          <cell r="D40">
            <v>22019719.941444062</v>
          </cell>
          <cell r="E40">
            <v>24252138.284615919</v>
          </cell>
          <cell r="F40">
            <v>207837874.1576499</v>
          </cell>
          <cell r="G40">
            <v>224564201.97455668</v>
          </cell>
          <cell r="H40">
            <v>1232776.0161748636</v>
          </cell>
          <cell r="I40">
            <v>1407827.56</v>
          </cell>
          <cell r="J40">
            <v>3514911.9978892696</v>
          </cell>
          <cell r="K40">
            <v>3796022.3450956354</v>
          </cell>
          <cell r="L40">
            <v>1232776.0161748636</v>
          </cell>
          <cell r="M40">
            <v>1407827.56</v>
          </cell>
          <cell r="N40">
            <v>0</v>
          </cell>
          <cell r="O40">
            <v>0</v>
          </cell>
          <cell r="P40">
            <v>0</v>
          </cell>
          <cell r="Q40">
            <v>0</v>
          </cell>
          <cell r="R40">
            <v>0</v>
          </cell>
          <cell r="T40">
            <v>0</v>
          </cell>
        </row>
        <row r="41">
          <cell r="B41">
            <v>14300.1</v>
          </cell>
          <cell r="C41" t="str">
            <v>State Health Plan (subset of Department of Treasurer)</v>
          </cell>
          <cell r="D41">
            <v>2748644.3648243649</v>
          </cell>
          <cell r="E41">
            <v>3273071.7267948729</v>
          </cell>
          <cell r="F41">
            <v>21766640.335700005</v>
          </cell>
          <cell r="G41">
            <v>26444047.544841971</v>
          </cell>
          <cell r="H41">
            <v>153883.10382513664</v>
          </cell>
          <cell r="I41">
            <v>190000.59</v>
          </cell>
          <cell r="J41">
            <v>438754.12955040071</v>
          </cell>
          <cell r="K41">
            <v>512311.66778788896</v>
          </cell>
          <cell r="L41">
            <v>153883.10382513664</v>
          </cell>
          <cell r="M41">
            <v>190000.59</v>
          </cell>
          <cell r="N41">
            <v>0</v>
          </cell>
          <cell r="O41">
            <v>0</v>
          </cell>
          <cell r="P41">
            <v>0</v>
          </cell>
          <cell r="Q41">
            <v>0</v>
          </cell>
          <cell r="R41">
            <v>0</v>
          </cell>
          <cell r="T41">
            <v>0</v>
          </cell>
        </row>
        <row r="42">
          <cell r="B42">
            <v>18400</v>
          </cell>
          <cell r="C42" t="str">
            <v>Department Of Agriculture</v>
          </cell>
          <cell r="D42">
            <v>86411074.754145712</v>
          </cell>
          <cell r="E42">
            <v>90169346.643171906</v>
          </cell>
          <cell r="F42">
            <v>796113367.33703518</v>
          </cell>
          <cell r="G42">
            <v>762848436.49386168</v>
          </cell>
          <cell r="H42">
            <v>4837731.8500000006</v>
          </cell>
          <cell r="I42">
            <v>5234296.8600000003</v>
          </cell>
          <cell r="J42">
            <v>13793423.540877914</v>
          </cell>
          <cell r="K42">
            <v>14113594.879065957</v>
          </cell>
          <cell r="L42">
            <v>4837731.8500000006</v>
          </cell>
          <cell r="M42">
            <v>5234296.8600000003</v>
          </cell>
          <cell r="N42">
            <v>0</v>
          </cell>
          <cell r="O42">
            <v>0</v>
          </cell>
          <cell r="P42">
            <v>0</v>
          </cell>
          <cell r="Q42">
            <v>0</v>
          </cell>
          <cell r="R42">
            <v>0</v>
          </cell>
          <cell r="T42">
            <v>0</v>
          </cell>
        </row>
        <row r="43">
          <cell r="B43">
            <v>18600</v>
          </cell>
          <cell r="C43" t="str">
            <v>Barber Examiners, State Board Of</v>
          </cell>
          <cell r="D43">
            <v>341227.81246102566</v>
          </cell>
          <cell r="E43">
            <v>253406.45553738324</v>
          </cell>
          <cell r="F43">
            <v>3353264.1546999998</v>
          </cell>
          <cell r="G43">
            <v>2285168.7105169981</v>
          </cell>
          <cell r="H43">
            <v>19103.669999999998</v>
          </cell>
          <cell r="I43">
            <v>14710.149999999994</v>
          </cell>
          <cell r="J43">
            <v>54468.709648543896</v>
          </cell>
          <cell r="K43">
            <v>39663.989885031471</v>
          </cell>
          <cell r="L43">
            <v>19103.669999999998</v>
          </cell>
          <cell r="M43">
            <v>14710.149999999994</v>
          </cell>
          <cell r="N43">
            <v>0</v>
          </cell>
          <cell r="O43">
            <v>0</v>
          </cell>
          <cell r="P43">
            <v>0</v>
          </cell>
          <cell r="Q43">
            <v>0</v>
          </cell>
          <cell r="R43">
            <v>0</v>
          </cell>
          <cell r="T43">
            <v>0</v>
          </cell>
        </row>
        <row r="44">
          <cell r="B44">
            <v>18690</v>
          </cell>
          <cell r="C44" t="str">
            <v>N.C. Real Estate Commission</v>
          </cell>
          <cell r="D44">
            <v>191655.31184619563</v>
          </cell>
          <cell r="E44">
            <v>60640.528378328927</v>
          </cell>
          <cell r="F44">
            <v>707488.27860000008</v>
          </cell>
          <cell r="G44">
            <v>0</v>
          </cell>
          <cell r="H44">
            <v>10729.84</v>
          </cell>
          <cell r="I44">
            <v>3520.16</v>
          </cell>
          <cell r="J44">
            <v>30593.102766920303</v>
          </cell>
          <cell r="K44">
            <v>9491.6496863521061</v>
          </cell>
          <cell r="L44">
            <v>10729.84</v>
          </cell>
          <cell r="M44">
            <v>3520.16</v>
          </cell>
          <cell r="N44">
            <v>0</v>
          </cell>
          <cell r="O44">
            <v>0</v>
          </cell>
          <cell r="P44">
            <v>0</v>
          </cell>
          <cell r="Q44">
            <v>0</v>
          </cell>
          <cell r="R44">
            <v>0</v>
          </cell>
          <cell r="T44">
            <v>0</v>
          </cell>
        </row>
        <row r="45">
          <cell r="B45">
            <v>18740</v>
          </cell>
          <cell r="C45" t="str">
            <v>N.C. Auctioneers Licensing Board</v>
          </cell>
          <cell r="D45">
            <v>103961.96445097496</v>
          </cell>
          <cell r="E45">
            <v>130201.52764722815</v>
          </cell>
          <cell r="F45">
            <v>1012516.5645999999</v>
          </cell>
          <cell r="G45">
            <v>1057611.949054999</v>
          </cell>
          <cell r="H45">
            <v>5820.32</v>
          </cell>
          <cell r="I45">
            <v>7558.1499999999978</v>
          </cell>
          <cell r="J45">
            <v>16594.995628673081</v>
          </cell>
          <cell r="K45">
            <v>20379.560041845303</v>
          </cell>
          <cell r="L45">
            <v>5820.32</v>
          </cell>
          <cell r="M45">
            <v>7558.1499999999978</v>
          </cell>
          <cell r="N45">
            <v>0</v>
          </cell>
          <cell r="O45">
            <v>0</v>
          </cell>
          <cell r="P45">
            <v>0</v>
          </cell>
          <cell r="Q45">
            <v>0</v>
          </cell>
          <cell r="R45">
            <v>0</v>
          </cell>
          <cell r="T45">
            <v>0</v>
          </cell>
        </row>
        <row r="46">
          <cell r="B46">
            <v>18780</v>
          </cell>
          <cell r="C46" t="str">
            <v>N.C. State Board Of Examiners Of Practicing Psychol</v>
          </cell>
          <cell r="D46">
            <v>251204.91627747446</v>
          </cell>
          <cell r="E46">
            <v>249153.37043576135</v>
          </cell>
          <cell r="F46">
            <v>2032913.4622</v>
          </cell>
          <cell r="G46">
            <v>1857368.1779549979</v>
          </cell>
          <cell r="H46">
            <v>14063.73</v>
          </cell>
          <cell r="I46">
            <v>14463.26</v>
          </cell>
          <cell r="J46">
            <v>40098.746782451555</v>
          </cell>
          <cell r="K46">
            <v>38998.283385592971</v>
          </cell>
          <cell r="L46">
            <v>14063.73</v>
          </cell>
          <cell r="M46">
            <v>14463.26</v>
          </cell>
          <cell r="N46">
            <v>0</v>
          </cell>
          <cell r="O46">
            <v>0</v>
          </cell>
          <cell r="P46">
            <v>0</v>
          </cell>
          <cell r="Q46">
            <v>0</v>
          </cell>
          <cell r="R46">
            <v>0</v>
          </cell>
          <cell r="T46">
            <v>0</v>
          </cell>
        </row>
        <row r="47">
          <cell r="B47">
            <v>19005</v>
          </cell>
          <cell r="C47" t="str">
            <v>Community Colleges Administration</v>
          </cell>
          <cell r="D47">
            <v>12914370.095593011</v>
          </cell>
          <cell r="E47">
            <v>13678804.035307135</v>
          </cell>
          <cell r="F47">
            <v>109465670.70650002</v>
          </cell>
          <cell r="G47">
            <v>104259327.7018559</v>
          </cell>
          <cell r="H47">
            <v>723012.18</v>
          </cell>
          <cell r="I47">
            <v>794049.46000000008</v>
          </cell>
          <cell r="J47">
            <v>2061464.6559944116</v>
          </cell>
          <cell r="K47">
            <v>2141050.2102055191</v>
          </cell>
          <cell r="L47">
            <v>723012.18</v>
          </cell>
          <cell r="M47">
            <v>794049.46000000008</v>
          </cell>
          <cell r="N47">
            <v>0</v>
          </cell>
          <cell r="O47">
            <v>0</v>
          </cell>
          <cell r="P47">
            <v>0</v>
          </cell>
          <cell r="Q47">
            <v>0</v>
          </cell>
          <cell r="R47">
            <v>0</v>
          </cell>
          <cell r="T47">
            <v>0</v>
          </cell>
        </row>
        <row r="48">
          <cell r="B48">
            <v>19100</v>
          </cell>
          <cell r="C48" t="str">
            <v>Department Of Public Safety</v>
          </cell>
          <cell r="D48">
            <v>995568662.48870981</v>
          </cell>
          <cell r="E48">
            <v>1043397285.5602933</v>
          </cell>
          <cell r="F48">
            <v>9720683817.2060966</v>
          </cell>
          <cell r="G48">
            <v>9531318506.4417439</v>
          </cell>
          <cell r="H48">
            <v>55737001.779999994</v>
          </cell>
          <cell r="I48">
            <v>60568822.319999993</v>
          </cell>
          <cell r="J48">
            <v>158918289.86970535</v>
          </cell>
          <cell r="K48">
            <v>163315884.32808292</v>
          </cell>
          <cell r="L48">
            <v>55737001.779999994</v>
          </cell>
          <cell r="M48">
            <v>60568822.319999993</v>
          </cell>
          <cell r="N48">
            <v>0</v>
          </cell>
          <cell r="O48">
            <v>0</v>
          </cell>
          <cell r="P48">
            <v>0</v>
          </cell>
          <cell r="Q48">
            <v>0</v>
          </cell>
          <cell r="R48">
            <v>0</v>
          </cell>
          <cell r="T48">
            <v>0</v>
          </cell>
        </row>
        <row r="49">
          <cell r="B49">
            <v>20100</v>
          </cell>
          <cell r="C49" t="str">
            <v>Appalachian State University</v>
          </cell>
          <cell r="D49">
            <v>162922954.13429669</v>
          </cell>
          <cell r="E49">
            <v>172759815.36040011</v>
          </cell>
          <cell r="F49">
            <v>1839576773.3837574</v>
          </cell>
          <cell r="G49">
            <v>1511114283.480468</v>
          </cell>
          <cell r="H49">
            <v>9121256.3499999996</v>
          </cell>
          <cell r="I49">
            <v>10028642.690000001</v>
          </cell>
          <cell r="J49">
            <v>26006681.63541808</v>
          </cell>
          <cell r="K49">
            <v>27040919.515895829</v>
          </cell>
          <cell r="L49">
            <v>9121256.3499999996</v>
          </cell>
          <cell r="M49">
            <v>10028642.690000001</v>
          </cell>
          <cell r="N49">
            <v>0</v>
          </cell>
          <cell r="O49">
            <v>0</v>
          </cell>
          <cell r="P49">
            <v>0</v>
          </cell>
          <cell r="Q49">
            <v>0</v>
          </cell>
          <cell r="R49">
            <v>0</v>
          </cell>
          <cell r="T49">
            <v>0</v>
          </cell>
        </row>
        <row r="50">
          <cell r="B50">
            <v>20200</v>
          </cell>
          <cell r="C50" t="str">
            <v>N.C. School Of The Arts</v>
          </cell>
          <cell r="D50">
            <v>23436458.450892694</v>
          </cell>
          <cell r="E50">
            <v>26914200.391340245</v>
          </cell>
          <cell r="F50">
            <v>238134398.71108416</v>
          </cell>
          <cell r="G50">
            <v>212535881.89687678</v>
          </cell>
          <cell r="H50">
            <v>1312092.25</v>
          </cell>
          <cell r="I50">
            <v>1562359.27</v>
          </cell>
          <cell r="J50">
            <v>3741059.7962252637</v>
          </cell>
          <cell r="K50">
            <v>4212696.8305602036</v>
          </cell>
          <cell r="L50">
            <v>1312092.25</v>
          </cell>
          <cell r="M50">
            <v>1562359.27</v>
          </cell>
          <cell r="N50">
            <v>0</v>
          </cell>
          <cell r="O50">
            <v>0</v>
          </cell>
          <cell r="P50">
            <v>0</v>
          </cell>
          <cell r="Q50">
            <v>0</v>
          </cell>
          <cell r="R50">
            <v>0</v>
          </cell>
          <cell r="T50">
            <v>0</v>
          </cell>
        </row>
        <row r="51">
          <cell r="B51">
            <v>20300</v>
          </cell>
          <cell r="C51" t="str">
            <v>East Carolina University</v>
          </cell>
          <cell r="D51">
            <v>379630021.62946528</v>
          </cell>
          <cell r="E51">
            <v>399734942.86711442</v>
          </cell>
          <cell r="F51">
            <v>4450859407.7966146</v>
          </cell>
          <cell r="G51">
            <v>3565610628.898767</v>
          </cell>
          <cell r="H51">
            <v>21253621.16</v>
          </cell>
          <cell r="I51">
            <v>23204463.98</v>
          </cell>
          <cell r="J51">
            <v>60598687.055638462</v>
          </cell>
          <cell r="K51">
            <v>62567793.298524998</v>
          </cell>
          <cell r="L51">
            <v>21253621.16</v>
          </cell>
          <cell r="M51">
            <v>23204463.98</v>
          </cell>
          <cell r="N51">
            <v>0</v>
          </cell>
          <cell r="O51">
            <v>0</v>
          </cell>
          <cell r="P51">
            <v>0</v>
          </cell>
          <cell r="Q51">
            <v>0</v>
          </cell>
          <cell r="R51">
            <v>0</v>
          </cell>
          <cell r="T51">
            <v>0</v>
          </cell>
        </row>
        <row r="52">
          <cell r="B52">
            <v>20400</v>
          </cell>
          <cell r="C52" t="str">
            <v>Elizabeth City State University</v>
          </cell>
          <cell r="D52">
            <v>21085942.115896296</v>
          </cell>
          <cell r="E52">
            <v>21089670.71549255</v>
          </cell>
          <cell r="F52">
            <v>216730966.73224127</v>
          </cell>
          <cell r="G52">
            <v>172168068.94325083</v>
          </cell>
          <cell r="H52">
            <v>1180498.3799999999</v>
          </cell>
          <cell r="I52">
            <v>1224247.5000000002</v>
          </cell>
          <cell r="J52">
            <v>3365857.1102199964</v>
          </cell>
          <cell r="K52">
            <v>3301022.7942458163</v>
          </cell>
          <cell r="L52">
            <v>1180498.3799999999</v>
          </cell>
          <cell r="M52">
            <v>1224247.5000000002</v>
          </cell>
          <cell r="N52">
            <v>0</v>
          </cell>
          <cell r="O52">
            <v>0</v>
          </cell>
          <cell r="P52">
            <v>0</v>
          </cell>
          <cell r="Q52">
            <v>0</v>
          </cell>
          <cell r="R52">
            <v>0</v>
          </cell>
          <cell r="T52">
            <v>0</v>
          </cell>
        </row>
        <row r="53">
          <cell r="B53">
            <v>20600</v>
          </cell>
          <cell r="C53" t="str">
            <v>Fayetteville State University</v>
          </cell>
          <cell r="D53">
            <v>45853109.13911549</v>
          </cell>
          <cell r="E53">
            <v>49465755.802292027</v>
          </cell>
          <cell r="F53">
            <v>483077135.13638604</v>
          </cell>
          <cell r="G53">
            <v>405730167.77591527</v>
          </cell>
          <cell r="H53">
            <v>2567090.4700000002</v>
          </cell>
          <cell r="I53">
            <v>2871468.6300000004</v>
          </cell>
          <cell r="J53">
            <v>7319332.1205807114</v>
          </cell>
          <cell r="K53">
            <v>7742538.4986220561</v>
          </cell>
          <cell r="L53">
            <v>2567090.4700000002</v>
          </cell>
          <cell r="M53">
            <v>2871468.6300000004</v>
          </cell>
          <cell r="N53">
            <v>0</v>
          </cell>
          <cell r="O53">
            <v>0</v>
          </cell>
          <cell r="P53">
            <v>0</v>
          </cell>
          <cell r="Q53">
            <v>0</v>
          </cell>
          <cell r="R53">
            <v>0</v>
          </cell>
          <cell r="T53">
            <v>0</v>
          </cell>
        </row>
        <row r="54">
          <cell r="B54">
            <v>20700</v>
          </cell>
          <cell r="C54" t="str">
            <v>N.C. A&amp;T University</v>
          </cell>
          <cell r="D54">
            <v>101527259.09442896</v>
          </cell>
          <cell r="E54">
            <v>106551268.17452025</v>
          </cell>
          <cell r="F54">
            <v>1061976163.6406304</v>
          </cell>
          <cell r="G54">
            <v>853811837.38459063</v>
          </cell>
          <cell r="H54">
            <v>5684012.8000000007</v>
          </cell>
          <cell r="I54">
            <v>6185261.2800000012</v>
          </cell>
          <cell r="J54">
            <v>16206354.215802884</v>
          </cell>
          <cell r="K54">
            <v>16677745.695740489</v>
          </cell>
          <cell r="L54">
            <v>5684012.8000000007</v>
          </cell>
          <cell r="M54">
            <v>6185261.2800000012</v>
          </cell>
          <cell r="N54">
            <v>0</v>
          </cell>
          <cell r="O54">
            <v>0</v>
          </cell>
          <cell r="P54">
            <v>0</v>
          </cell>
          <cell r="Q54">
            <v>0</v>
          </cell>
          <cell r="R54">
            <v>0</v>
          </cell>
          <cell r="T54">
            <v>0</v>
          </cell>
        </row>
        <row r="55">
          <cell r="B55">
            <v>20800</v>
          </cell>
          <cell r="C55" t="str">
            <v>N.C. Central University</v>
          </cell>
          <cell r="D55">
            <v>78096266.384444326</v>
          </cell>
          <cell r="E55">
            <v>81141093.663063034</v>
          </cell>
          <cell r="F55">
            <v>837930452.33546937</v>
          </cell>
          <cell r="G55">
            <v>685096769.32046795</v>
          </cell>
          <cell r="H55">
            <v>4372226.5500000007</v>
          </cell>
          <cell r="I55">
            <v>4710210.1499999994</v>
          </cell>
          <cell r="J55">
            <v>12466166.891995354</v>
          </cell>
          <cell r="K55">
            <v>12700463.81212786</v>
          </cell>
          <cell r="L55">
            <v>4372226.5500000007</v>
          </cell>
          <cell r="M55">
            <v>4710210.1499999994</v>
          </cell>
          <cell r="N55">
            <v>0</v>
          </cell>
          <cell r="O55">
            <v>0</v>
          </cell>
          <cell r="P55">
            <v>0</v>
          </cell>
          <cell r="Q55">
            <v>0</v>
          </cell>
          <cell r="R55">
            <v>0</v>
          </cell>
          <cell r="T55">
            <v>0</v>
          </cell>
        </row>
        <row r="56">
          <cell r="B56">
            <v>20900</v>
          </cell>
          <cell r="C56" t="str">
            <v>University Of North Carolina At Greensboro</v>
          </cell>
          <cell r="D56">
            <v>155186388.108156</v>
          </cell>
          <cell r="E56">
            <v>164830822.00118116</v>
          </cell>
          <cell r="F56">
            <v>1726488746.8844199</v>
          </cell>
          <cell r="G56">
            <v>1399944073.2439826</v>
          </cell>
          <cell r="H56">
            <v>8688124</v>
          </cell>
          <cell r="I56">
            <v>9568367.5899999999</v>
          </cell>
          <cell r="J56">
            <v>24771727.293580022</v>
          </cell>
          <cell r="K56">
            <v>25799848.084895335</v>
          </cell>
          <cell r="L56">
            <v>8688124</v>
          </cell>
          <cell r="M56">
            <v>9568367.5899999999</v>
          </cell>
          <cell r="N56">
            <v>0</v>
          </cell>
          <cell r="O56">
            <v>0</v>
          </cell>
          <cell r="P56">
            <v>0</v>
          </cell>
          <cell r="Q56">
            <v>0</v>
          </cell>
          <cell r="R56">
            <v>0</v>
          </cell>
          <cell r="T56">
            <v>0</v>
          </cell>
        </row>
        <row r="57">
          <cell r="B57">
            <v>21200</v>
          </cell>
          <cell r="C57" t="str">
            <v>UNC - Pembroke</v>
          </cell>
          <cell r="D57">
            <v>47929444.619313329</v>
          </cell>
          <cell r="E57">
            <v>49985399.803759642</v>
          </cell>
          <cell r="F57">
            <v>565555534.55427539</v>
          </cell>
          <cell r="G57">
            <v>446235486.89006805</v>
          </cell>
          <cell r="H57">
            <v>2683334.2999999998</v>
          </cell>
          <cell r="I57">
            <v>2901633.77</v>
          </cell>
          <cell r="J57">
            <v>7650768.5107981227</v>
          </cell>
          <cell r="K57">
            <v>7823874.8417484378</v>
          </cell>
          <cell r="L57">
            <v>2683334.2999999998</v>
          </cell>
          <cell r="M57">
            <v>2901633.77</v>
          </cell>
          <cell r="N57">
            <v>0</v>
          </cell>
          <cell r="O57">
            <v>0</v>
          </cell>
          <cell r="P57">
            <v>0</v>
          </cell>
          <cell r="Q57">
            <v>0</v>
          </cell>
          <cell r="R57">
            <v>0</v>
          </cell>
          <cell r="T57">
            <v>0</v>
          </cell>
        </row>
        <row r="58">
          <cell r="B58">
            <v>21300</v>
          </cell>
          <cell r="C58" t="str">
            <v>N.C. State University</v>
          </cell>
          <cell r="D58">
            <v>592489946.11485827</v>
          </cell>
          <cell r="E58">
            <v>624800497.35137022</v>
          </cell>
          <cell r="F58">
            <v>6771987881.9966269</v>
          </cell>
          <cell r="G58">
            <v>5542245011.3132687</v>
          </cell>
          <cell r="H58">
            <v>33170603.32</v>
          </cell>
          <cell r="I58">
            <v>36269435.270000003</v>
          </cell>
          <cell r="J58">
            <v>94576589.791600585</v>
          </cell>
          <cell r="K58">
            <v>97795774.596797749</v>
          </cell>
          <cell r="L58">
            <v>33170603.32</v>
          </cell>
          <cell r="M58">
            <v>36269435.270000003</v>
          </cell>
          <cell r="N58">
            <v>0</v>
          </cell>
          <cell r="O58">
            <v>0</v>
          </cell>
          <cell r="P58">
            <v>0</v>
          </cell>
          <cell r="Q58">
            <v>0</v>
          </cell>
          <cell r="R58">
            <v>0</v>
          </cell>
          <cell r="T58">
            <v>0</v>
          </cell>
        </row>
        <row r="59">
          <cell r="B59">
            <v>21520</v>
          </cell>
          <cell r="C59" t="str">
            <v>UNC-CH CB 1260</v>
          </cell>
          <cell r="D59">
            <v>1052492022.3539363</v>
          </cell>
          <cell r="E59">
            <v>1108990492.3488555</v>
          </cell>
          <cell r="F59">
            <v>12343375481.386206</v>
          </cell>
          <cell r="G59">
            <v>9951875403.7290554</v>
          </cell>
          <cell r="H59">
            <v>58923861.240000002</v>
          </cell>
          <cell r="I59">
            <v>64376483.449999996</v>
          </cell>
          <cell r="J59">
            <v>168004717.90251037</v>
          </cell>
          <cell r="K59">
            <v>173582743.09879211</v>
          </cell>
          <cell r="L59">
            <v>58923861.240000002</v>
          </cell>
          <cell r="M59">
            <v>64376483.449999996</v>
          </cell>
          <cell r="N59">
            <v>0</v>
          </cell>
          <cell r="O59">
            <v>0</v>
          </cell>
          <cell r="P59">
            <v>0</v>
          </cell>
          <cell r="Q59">
            <v>0</v>
          </cell>
          <cell r="R59">
            <v>0</v>
          </cell>
          <cell r="T59">
            <v>0</v>
          </cell>
        </row>
        <row r="60">
          <cell r="B60">
            <v>21525</v>
          </cell>
          <cell r="C60" t="str">
            <v>UNC-General Administration</v>
          </cell>
          <cell r="D60">
            <v>29224303.488997485</v>
          </cell>
          <cell r="E60">
            <v>28768191.832732208</v>
          </cell>
          <cell r="F60">
            <v>298915016.01031876</v>
          </cell>
          <cell r="G60">
            <v>261341213.79390097</v>
          </cell>
          <cell r="H60">
            <v>1636125.2789071039</v>
          </cell>
          <cell r="I60">
            <v>1669982.7799999998</v>
          </cell>
          <cell r="J60">
            <v>4664948.293465808</v>
          </cell>
          <cell r="K60">
            <v>4502889.5078633968</v>
          </cell>
          <cell r="L60">
            <v>1636125.2789071039</v>
          </cell>
          <cell r="M60">
            <v>1669982.7799999998</v>
          </cell>
          <cell r="N60">
            <v>0</v>
          </cell>
          <cell r="O60">
            <v>0</v>
          </cell>
          <cell r="P60">
            <v>0</v>
          </cell>
          <cell r="Q60">
            <v>0</v>
          </cell>
          <cell r="R60">
            <v>0</v>
          </cell>
          <cell r="T60">
            <v>0</v>
          </cell>
        </row>
        <row r="61">
          <cell r="B61">
            <v>21525.1</v>
          </cell>
          <cell r="C61" t="str">
            <v>State Education Assistance Authority (subset of UNC General Administration)</v>
          </cell>
          <cell r="D61">
            <v>2045090.9311942011</v>
          </cell>
          <cell r="E61">
            <v>3161053.9510609182</v>
          </cell>
          <cell r="F61">
            <v>16489783.240600001</v>
          </cell>
          <cell r="G61">
            <v>18275592.124965992</v>
          </cell>
          <cell r="H61">
            <v>114494.60109289618</v>
          </cell>
          <cell r="I61">
            <v>183498</v>
          </cell>
          <cell r="J61">
            <v>326448.95893065678</v>
          </cell>
          <cell r="K61">
            <v>494778.28682396223</v>
          </cell>
          <cell r="L61">
            <v>114494.60109289618</v>
          </cell>
          <cell r="M61">
            <v>183498</v>
          </cell>
          <cell r="N61">
            <v>0</v>
          </cell>
          <cell r="O61">
            <v>0</v>
          </cell>
          <cell r="P61">
            <v>0</v>
          </cell>
          <cell r="Q61">
            <v>0</v>
          </cell>
          <cell r="R61">
            <v>0</v>
          </cell>
          <cell r="T61">
            <v>0</v>
          </cell>
        </row>
        <row r="62">
          <cell r="B62">
            <v>21550</v>
          </cell>
          <cell r="C62" t="str">
            <v>UNC Health Care System</v>
          </cell>
          <cell r="D62">
            <v>573643601.51732147</v>
          </cell>
          <cell r="E62">
            <v>610226007.78841245</v>
          </cell>
          <cell r="F62">
            <v>6670988864.1124773</v>
          </cell>
          <cell r="G62">
            <v>6046851324.7070007</v>
          </cell>
          <cell r="H62">
            <v>32115489.009999994</v>
          </cell>
          <cell r="I62">
            <v>35423391.599999994</v>
          </cell>
          <cell r="J62">
            <v>91568229.879739985</v>
          </cell>
          <cell r="K62">
            <v>95514528.819618359</v>
          </cell>
          <cell r="L62">
            <v>32115489.009999994</v>
          </cell>
          <cell r="M62">
            <v>35423391.599999994</v>
          </cell>
          <cell r="N62">
            <v>0</v>
          </cell>
          <cell r="O62">
            <v>0</v>
          </cell>
          <cell r="P62">
            <v>0</v>
          </cell>
          <cell r="Q62">
            <v>0</v>
          </cell>
          <cell r="R62">
            <v>0</v>
          </cell>
          <cell r="T62">
            <v>0</v>
          </cell>
        </row>
        <row r="63">
          <cell r="B63">
            <v>21570</v>
          </cell>
          <cell r="C63" t="str">
            <v>University Of North Carolina Press</v>
          </cell>
          <cell r="D63">
            <v>2949265.3882443989</v>
          </cell>
          <cell r="E63">
            <v>3113815.9207177991</v>
          </cell>
          <cell r="F63">
            <v>26798459.970199998</v>
          </cell>
          <cell r="G63">
            <v>25655364.407752987</v>
          </cell>
          <cell r="H63">
            <v>165114.88999999998</v>
          </cell>
          <cell r="I63">
            <v>180755.85</v>
          </cell>
          <cell r="J63">
            <v>470778.38980998227</v>
          </cell>
          <cell r="K63">
            <v>487384.43904788658</v>
          </cell>
          <cell r="L63">
            <v>165114.88999999998</v>
          </cell>
          <cell r="M63">
            <v>180755.85</v>
          </cell>
          <cell r="N63">
            <v>0</v>
          </cell>
          <cell r="O63">
            <v>0</v>
          </cell>
          <cell r="P63">
            <v>0</v>
          </cell>
          <cell r="Q63">
            <v>0</v>
          </cell>
          <cell r="R63">
            <v>0</v>
          </cell>
          <cell r="T63">
            <v>0</v>
          </cell>
        </row>
        <row r="64">
          <cell r="B64">
            <v>21800</v>
          </cell>
          <cell r="C64" t="str">
            <v>Western Carolina University</v>
          </cell>
          <cell r="D64">
            <v>86350886.408227935</v>
          </cell>
          <cell r="E64">
            <v>91279313.826565832</v>
          </cell>
          <cell r="F64">
            <v>998094809.3206625</v>
          </cell>
          <cell r="G64">
            <v>814072661.46500587</v>
          </cell>
          <cell r="H64">
            <v>4834362.2</v>
          </cell>
          <cell r="I64">
            <v>5298730.04</v>
          </cell>
          <cell r="J64">
            <v>13783815.937340625</v>
          </cell>
          <cell r="K64">
            <v>14287330.496974707</v>
          </cell>
          <cell r="L64">
            <v>4834362.2</v>
          </cell>
          <cell r="M64">
            <v>5298730.04</v>
          </cell>
          <cell r="N64">
            <v>0</v>
          </cell>
          <cell r="O64">
            <v>0</v>
          </cell>
          <cell r="P64">
            <v>0</v>
          </cell>
          <cell r="Q64">
            <v>0</v>
          </cell>
          <cell r="R64">
            <v>0</v>
          </cell>
          <cell r="T64">
            <v>0</v>
          </cell>
        </row>
        <row r="65">
          <cell r="B65">
            <v>21900</v>
          </cell>
          <cell r="C65" t="str">
            <v>Winston-Salem State University</v>
          </cell>
          <cell r="D65">
            <v>54472225.849014819</v>
          </cell>
          <cell r="E65">
            <v>56221949.187557042</v>
          </cell>
          <cell r="F65">
            <v>574886370.75963628</v>
          </cell>
          <cell r="G65">
            <v>474166440.73100126</v>
          </cell>
          <cell r="H65">
            <v>3049632.5</v>
          </cell>
          <cell r="I65">
            <v>3263663.13</v>
          </cell>
          <cell r="J65">
            <v>8695164.1845395714</v>
          </cell>
          <cell r="K65">
            <v>8800039.5221306514</v>
          </cell>
          <cell r="L65">
            <v>3049632.5</v>
          </cell>
          <cell r="M65">
            <v>3263663.13</v>
          </cell>
          <cell r="N65">
            <v>0</v>
          </cell>
          <cell r="O65">
            <v>0</v>
          </cell>
          <cell r="P65">
            <v>0</v>
          </cell>
          <cell r="Q65">
            <v>0</v>
          </cell>
          <cell r="R65">
            <v>0</v>
          </cell>
          <cell r="T65">
            <v>0</v>
          </cell>
        </row>
        <row r="66">
          <cell r="B66">
            <v>22000</v>
          </cell>
          <cell r="C66" t="str">
            <v>Department Of Public Instruction</v>
          </cell>
          <cell r="D66">
            <v>63368613.879372545</v>
          </cell>
          <cell r="E66">
            <v>64626279.458397038</v>
          </cell>
          <cell r="F66">
            <v>564894877.32439375</v>
          </cell>
          <cell r="G66">
            <v>508784706.43803841</v>
          </cell>
          <cell r="H66">
            <v>3547697.5900000003</v>
          </cell>
          <cell r="I66">
            <v>3751531.36</v>
          </cell>
          <cell r="J66">
            <v>10115255.861860521</v>
          </cell>
          <cell r="K66">
            <v>10115512.208673496</v>
          </cell>
          <cell r="L66">
            <v>3547697.5900000003</v>
          </cell>
          <cell r="M66">
            <v>3751531.36</v>
          </cell>
          <cell r="N66">
            <v>0</v>
          </cell>
          <cell r="O66">
            <v>0</v>
          </cell>
          <cell r="P66">
            <v>0</v>
          </cell>
          <cell r="Q66">
            <v>0</v>
          </cell>
          <cell r="R66">
            <v>0</v>
          </cell>
          <cell r="T66">
            <v>0</v>
          </cell>
        </row>
        <row r="67">
          <cell r="B67">
            <v>23000</v>
          </cell>
          <cell r="C67" t="str">
            <v>University Of North Carolina At Asheville</v>
          </cell>
          <cell r="D67">
            <v>39569715.897201963</v>
          </cell>
          <cell r="E67">
            <v>41883532.807430826</v>
          </cell>
          <cell r="F67">
            <v>434366191.347305</v>
          </cell>
          <cell r="G67">
            <v>372002162.42288864</v>
          </cell>
          <cell r="H67">
            <v>2215314.13</v>
          </cell>
          <cell r="I67">
            <v>2431323.4199999995</v>
          </cell>
          <cell r="J67">
            <v>6316341.4216894787</v>
          </cell>
          <cell r="K67">
            <v>6555744.6754873432</v>
          </cell>
          <cell r="L67">
            <v>2215314.13</v>
          </cell>
          <cell r="M67">
            <v>2431323.4199999995</v>
          </cell>
          <cell r="N67">
            <v>0</v>
          </cell>
          <cell r="O67">
            <v>0</v>
          </cell>
          <cell r="P67">
            <v>0</v>
          </cell>
          <cell r="Q67">
            <v>0</v>
          </cell>
          <cell r="R67">
            <v>0</v>
          </cell>
          <cell r="T67">
            <v>0</v>
          </cell>
        </row>
        <row r="68">
          <cell r="B68">
            <v>23100</v>
          </cell>
          <cell r="C68" t="str">
            <v>University Of North Carolina At Charlotte</v>
          </cell>
          <cell r="D68">
            <v>223525359.93386087</v>
          </cell>
          <cell r="E68">
            <v>244500977.85276788</v>
          </cell>
          <cell r="F68">
            <v>2518260422.8764181</v>
          </cell>
          <cell r="G68">
            <v>2152717793.0116754</v>
          </cell>
          <cell r="H68">
            <v>12514087.529999999</v>
          </cell>
          <cell r="I68">
            <v>14193190.350000001</v>
          </cell>
          <cell r="J68">
            <v>35680379.748395666</v>
          </cell>
          <cell r="K68">
            <v>38270076.000498064</v>
          </cell>
          <cell r="L68">
            <v>12514087.529999999</v>
          </cell>
          <cell r="M68">
            <v>14193190.350000001</v>
          </cell>
          <cell r="N68">
            <v>0</v>
          </cell>
          <cell r="O68">
            <v>0</v>
          </cell>
          <cell r="P68">
            <v>0</v>
          </cell>
          <cell r="Q68">
            <v>0</v>
          </cell>
          <cell r="R68">
            <v>0</v>
          </cell>
          <cell r="T68">
            <v>0</v>
          </cell>
        </row>
        <row r="69">
          <cell r="B69">
            <v>23200</v>
          </cell>
          <cell r="C69" t="str">
            <v>University Of North Carolina At Wilmington</v>
          </cell>
          <cell r="D69">
            <v>117629872.66785629</v>
          </cell>
          <cell r="E69">
            <v>111616626.03572235</v>
          </cell>
          <cell r="F69">
            <v>1327351938.9052331</v>
          </cell>
          <cell r="G69">
            <v>1099391539.993813</v>
          </cell>
          <cell r="H69">
            <v>6585519.0799999991</v>
          </cell>
          <cell r="I69">
            <v>6479303.4100000001</v>
          </cell>
          <cell r="J69">
            <v>18776744.293293692</v>
          </cell>
          <cell r="K69">
            <v>17470591.728588086</v>
          </cell>
          <cell r="L69">
            <v>6585519.0799999991</v>
          </cell>
          <cell r="M69">
            <v>6479303.4100000001</v>
          </cell>
          <cell r="N69">
            <v>0</v>
          </cell>
          <cell r="O69">
            <v>0</v>
          </cell>
          <cell r="P69">
            <v>0</v>
          </cell>
          <cell r="Q69">
            <v>0</v>
          </cell>
          <cell r="R69">
            <v>0</v>
          </cell>
          <cell r="T69">
            <v>0</v>
          </cell>
        </row>
        <row r="70">
          <cell r="B70">
            <v>30000</v>
          </cell>
          <cell r="C70" t="str">
            <v>Yancey County Schools</v>
          </cell>
          <cell r="D70">
            <v>13347986.969917623</v>
          </cell>
          <cell r="E70">
            <v>13892352.180727748</v>
          </cell>
          <cell r="F70">
            <v>148858147.21044779</v>
          </cell>
          <cell r="G70">
            <v>141275940.04332688</v>
          </cell>
          <cell r="H70">
            <v>747288.26</v>
          </cell>
          <cell r="I70">
            <v>806445.85</v>
          </cell>
          <cell r="J70">
            <v>2130681.0292318482</v>
          </cell>
          <cell r="K70">
            <v>2174475.4497558228</v>
          </cell>
          <cell r="L70">
            <v>747288.26</v>
          </cell>
          <cell r="M70">
            <v>806445.85</v>
          </cell>
          <cell r="N70">
            <v>0</v>
          </cell>
          <cell r="O70">
            <v>0</v>
          </cell>
          <cell r="P70">
            <v>0</v>
          </cell>
          <cell r="Q70">
            <v>0</v>
          </cell>
          <cell r="R70">
            <v>0</v>
          </cell>
          <cell r="T70">
            <v>0</v>
          </cell>
        </row>
        <row r="71">
          <cell r="B71">
            <v>30100</v>
          </cell>
          <cell r="C71" t="str">
            <v>Alamance County Schools</v>
          </cell>
          <cell r="D71">
            <v>114164010.09840189</v>
          </cell>
          <cell r="E71">
            <v>114817935.37094755</v>
          </cell>
          <cell r="F71">
            <v>1315975123.4475124</v>
          </cell>
          <cell r="G71">
            <v>1230734158.0963254</v>
          </cell>
          <cell r="H71">
            <v>6391482.4500000002</v>
          </cell>
          <cell r="I71">
            <v>6665138.2199999997</v>
          </cell>
          <cell r="J71">
            <v>18223503.745239217</v>
          </cell>
          <cell r="K71">
            <v>17971670.917048212</v>
          </cell>
          <cell r="L71">
            <v>6391482.4500000002</v>
          </cell>
          <cell r="M71">
            <v>6665138.2199999997</v>
          </cell>
          <cell r="N71">
            <v>0</v>
          </cell>
          <cell r="O71">
            <v>0</v>
          </cell>
          <cell r="P71">
            <v>0</v>
          </cell>
          <cell r="Q71">
            <v>0</v>
          </cell>
          <cell r="R71">
            <v>0</v>
          </cell>
          <cell r="T71">
            <v>0</v>
          </cell>
        </row>
        <row r="72">
          <cell r="B72">
            <v>30102</v>
          </cell>
          <cell r="C72" t="str">
            <v>Clover Garden Charter School</v>
          </cell>
          <cell r="D72">
            <v>1987599.8910314403</v>
          </cell>
          <cell r="E72">
            <v>2042622.2859320741</v>
          </cell>
          <cell r="F72">
            <v>24565618.844999999</v>
          </cell>
          <cell r="G72">
            <v>22891996.327278987</v>
          </cell>
          <cell r="H72">
            <v>111275.96</v>
          </cell>
          <cell r="I72">
            <v>118573.45999999999</v>
          </cell>
          <cell r="J72">
            <v>317271.91456421651</v>
          </cell>
          <cell r="K72">
            <v>319717.78112889302</v>
          </cell>
          <cell r="L72">
            <v>111275.96</v>
          </cell>
          <cell r="M72">
            <v>118573.45999999999</v>
          </cell>
          <cell r="N72">
            <v>0</v>
          </cell>
          <cell r="O72">
            <v>0</v>
          </cell>
          <cell r="P72">
            <v>0</v>
          </cell>
          <cell r="Q72">
            <v>0</v>
          </cell>
          <cell r="R72">
            <v>0</v>
          </cell>
          <cell r="T72">
            <v>0</v>
          </cell>
        </row>
        <row r="73">
          <cell r="B73">
            <v>30103</v>
          </cell>
          <cell r="C73" t="str">
            <v>River Mill Academy Charter</v>
          </cell>
          <cell r="D73">
            <v>2315597.7525912183</v>
          </cell>
          <cell r="E73">
            <v>2712685.6885884516</v>
          </cell>
          <cell r="F73">
            <v>28106871.640900012</v>
          </cell>
          <cell r="G73">
            <v>30824703.911766972</v>
          </cell>
          <cell r="H73">
            <v>129638.95</v>
          </cell>
          <cell r="I73">
            <v>157470.39000000001</v>
          </cell>
          <cell r="J73">
            <v>369628.78476712067</v>
          </cell>
          <cell r="K73">
            <v>424598.2506060077</v>
          </cell>
          <cell r="L73">
            <v>129638.95</v>
          </cell>
          <cell r="M73">
            <v>157470.39000000001</v>
          </cell>
          <cell r="N73">
            <v>0</v>
          </cell>
          <cell r="O73">
            <v>0</v>
          </cell>
          <cell r="P73">
            <v>0</v>
          </cell>
          <cell r="Q73">
            <v>0</v>
          </cell>
          <cell r="R73">
            <v>0</v>
          </cell>
          <cell r="T73">
            <v>0</v>
          </cell>
        </row>
        <row r="74">
          <cell r="B74">
            <v>30104</v>
          </cell>
          <cell r="C74" t="str">
            <v>The Hawbridge School</v>
          </cell>
          <cell r="D74">
            <v>1292508.9378056228</v>
          </cell>
          <cell r="E74">
            <v>1390950.5607314245</v>
          </cell>
          <cell r="F74">
            <v>17922597.775549997</v>
          </cell>
          <cell r="G74">
            <v>18299991.133121978</v>
          </cell>
          <cell r="H74">
            <v>72361.23</v>
          </cell>
          <cell r="I74">
            <v>80744.159999999989</v>
          </cell>
          <cell r="J74">
            <v>206317.57283713046</v>
          </cell>
          <cell r="K74">
            <v>217716.03590142613</v>
          </cell>
          <cell r="L74">
            <v>72361.23</v>
          </cell>
          <cell r="M74">
            <v>80744.159999999989</v>
          </cell>
          <cell r="N74">
            <v>0</v>
          </cell>
          <cell r="O74">
            <v>0</v>
          </cell>
          <cell r="P74">
            <v>0</v>
          </cell>
          <cell r="Q74">
            <v>0</v>
          </cell>
          <cell r="R74">
            <v>0</v>
          </cell>
          <cell r="T74">
            <v>0</v>
          </cell>
        </row>
        <row r="75">
          <cell r="B75">
            <v>30105</v>
          </cell>
          <cell r="C75" t="str">
            <v>Alamance Community College</v>
          </cell>
          <cell r="D75">
            <v>12518010.819268055</v>
          </cell>
          <cell r="E75">
            <v>13754809.520527335</v>
          </cell>
          <cell r="F75">
            <v>122039540.98607707</v>
          </cell>
          <cell r="G75">
            <v>114402693.57095787</v>
          </cell>
          <cell r="H75">
            <v>700821.97</v>
          </cell>
          <cell r="I75">
            <v>798461.55</v>
          </cell>
          <cell r="J75">
            <v>1998195.5508680032</v>
          </cell>
          <cell r="K75">
            <v>2152946.8321387996</v>
          </cell>
          <cell r="L75">
            <v>700821.97</v>
          </cell>
          <cell r="M75">
            <v>798461.55</v>
          </cell>
          <cell r="N75">
            <v>0</v>
          </cell>
          <cell r="O75">
            <v>0</v>
          </cell>
          <cell r="P75">
            <v>0</v>
          </cell>
          <cell r="Q75">
            <v>0</v>
          </cell>
          <cell r="R75">
            <v>0</v>
          </cell>
          <cell r="T75">
            <v>0</v>
          </cell>
        </row>
        <row r="76">
          <cell r="B76">
            <v>30200</v>
          </cell>
          <cell r="C76" t="str">
            <v>Alexander County Schools</v>
          </cell>
          <cell r="D76">
            <v>26207773.961927347</v>
          </cell>
          <cell r="E76">
            <v>27533115.316417608</v>
          </cell>
          <cell r="F76">
            <v>289255275.02418065</v>
          </cell>
          <cell r="G76">
            <v>281518404.34542543</v>
          </cell>
          <cell r="H76">
            <v>1467244.5999999999</v>
          </cell>
          <cell r="I76">
            <v>1598287.0499999998</v>
          </cell>
          <cell r="J76">
            <v>4183432.8221118734</v>
          </cell>
          <cell r="K76">
            <v>4309571.3765377514</v>
          </cell>
          <cell r="L76">
            <v>1467244.5999999999</v>
          </cell>
          <cell r="M76">
            <v>1598287.0499999998</v>
          </cell>
          <cell r="N76">
            <v>0</v>
          </cell>
          <cell r="O76">
            <v>0</v>
          </cell>
          <cell r="P76">
            <v>0</v>
          </cell>
          <cell r="Q76">
            <v>0</v>
          </cell>
          <cell r="R76">
            <v>0</v>
          </cell>
          <cell r="T76">
            <v>0</v>
          </cell>
        </row>
        <row r="77">
          <cell r="B77">
            <v>30300</v>
          </cell>
          <cell r="C77" t="str">
            <v>Alleghany County Schools</v>
          </cell>
          <cell r="D77">
            <v>9183068.4630322475</v>
          </cell>
          <cell r="E77">
            <v>9120501.4640018381</v>
          </cell>
          <cell r="F77">
            <v>99135837.153100967</v>
          </cell>
          <cell r="G77">
            <v>89075106.965557888</v>
          </cell>
          <cell r="H77">
            <v>514114.92000000004</v>
          </cell>
          <cell r="I77">
            <v>529441.70000000007</v>
          </cell>
          <cell r="J77">
            <v>1465853.2262892094</v>
          </cell>
          <cell r="K77">
            <v>1427570.0950373637</v>
          </cell>
          <cell r="L77">
            <v>514114.92000000004</v>
          </cell>
          <cell r="M77">
            <v>529441.70000000007</v>
          </cell>
          <cell r="N77">
            <v>0</v>
          </cell>
          <cell r="O77">
            <v>0</v>
          </cell>
          <cell r="P77">
            <v>0</v>
          </cell>
          <cell r="Q77">
            <v>0</v>
          </cell>
          <cell r="R77">
            <v>0</v>
          </cell>
          <cell r="T77">
            <v>0</v>
          </cell>
        </row>
        <row r="78">
          <cell r="B78">
            <v>30400</v>
          </cell>
          <cell r="C78" t="str">
            <v>Anson County Schools</v>
          </cell>
          <cell r="D78">
            <v>18530978.849139009</v>
          </cell>
          <cell r="E78">
            <v>18568346.810652588</v>
          </cell>
          <cell r="F78">
            <v>182571738.43050006</v>
          </cell>
          <cell r="G78">
            <v>168912080.60257411</v>
          </cell>
          <cell r="H78">
            <v>1037458.53</v>
          </cell>
          <cell r="I78">
            <v>1077885.5899999999</v>
          </cell>
          <cell r="J78">
            <v>2958019.4508686117</v>
          </cell>
          <cell r="K78">
            <v>2906377.1028154837</v>
          </cell>
          <cell r="L78">
            <v>1037458.53</v>
          </cell>
          <cell r="M78">
            <v>1077885.5899999999</v>
          </cell>
          <cell r="N78">
            <v>0</v>
          </cell>
          <cell r="O78">
            <v>0</v>
          </cell>
          <cell r="P78">
            <v>0</v>
          </cell>
          <cell r="Q78">
            <v>0</v>
          </cell>
          <cell r="R78">
            <v>0</v>
          </cell>
          <cell r="T78">
            <v>0</v>
          </cell>
        </row>
        <row r="79">
          <cell r="B79">
            <v>30405</v>
          </cell>
          <cell r="C79" t="str">
            <v>South Piedmont Community College</v>
          </cell>
          <cell r="D79">
            <v>11282942.531550525</v>
          </cell>
          <cell r="E79">
            <v>11623452.812956251</v>
          </cell>
          <cell r="F79">
            <v>126665953.00343375</v>
          </cell>
          <cell r="G79">
            <v>108397592.53525788</v>
          </cell>
          <cell r="H79">
            <v>631676.55999999994</v>
          </cell>
          <cell r="I79">
            <v>674737.09</v>
          </cell>
          <cell r="J79">
            <v>1801046.9788491435</v>
          </cell>
          <cell r="K79">
            <v>1819340.055187444</v>
          </cell>
          <cell r="L79">
            <v>631676.55999999994</v>
          </cell>
          <cell r="M79">
            <v>674737.09</v>
          </cell>
          <cell r="N79">
            <v>0</v>
          </cell>
          <cell r="O79">
            <v>0</v>
          </cell>
          <cell r="P79">
            <v>0</v>
          </cell>
          <cell r="Q79">
            <v>0</v>
          </cell>
          <cell r="R79">
            <v>0</v>
          </cell>
          <cell r="T79">
            <v>0</v>
          </cell>
        </row>
        <row r="80">
          <cell r="B80">
            <v>30500</v>
          </cell>
          <cell r="C80" t="str">
            <v>Ashe County Schools</v>
          </cell>
          <cell r="D80">
            <v>17865265.717437059</v>
          </cell>
          <cell r="E80">
            <v>18246732.852935836</v>
          </cell>
          <cell r="F80">
            <v>192489327.76847321</v>
          </cell>
          <cell r="G80">
            <v>181681531.87807506</v>
          </cell>
          <cell r="H80">
            <v>1000188.52</v>
          </cell>
          <cell r="I80">
            <v>1059216.0199999998</v>
          </cell>
          <cell r="J80">
            <v>2851754.562850324</v>
          </cell>
          <cell r="K80">
            <v>2856037.0562736141</v>
          </cell>
          <cell r="L80">
            <v>1000188.52</v>
          </cell>
          <cell r="M80">
            <v>1059216.0199999998</v>
          </cell>
          <cell r="N80">
            <v>0</v>
          </cell>
          <cell r="O80">
            <v>0</v>
          </cell>
          <cell r="P80">
            <v>0</v>
          </cell>
          <cell r="Q80">
            <v>0</v>
          </cell>
          <cell r="R80">
            <v>0</v>
          </cell>
          <cell r="T80">
            <v>0</v>
          </cell>
        </row>
        <row r="81">
          <cell r="B81">
            <v>30600</v>
          </cell>
          <cell r="C81" t="str">
            <v>Avery County Schools</v>
          </cell>
          <cell r="D81">
            <v>13952804.78176341</v>
          </cell>
          <cell r="E81">
            <v>14280794.82037382</v>
          </cell>
          <cell r="F81">
            <v>149968079.5864</v>
          </cell>
          <cell r="G81">
            <v>141523147.19381386</v>
          </cell>
          <cell r="H81">
            <v>781149.03999999992</v>
          </cell>
          <cell r="I81">
            <v>828994.79999999993</v>
          </cell>
          <cell r="J81">
            <v>2227225.4625419513</v>
          </cell>
          <cell r="K81">
            <v>2235275.7355937022</v>
          </cell>
          <cell r="L81">
            <v>781149.03999999992</v>
          </cell>
          <cell r="M81">
            <v>828994.79999999993</v>
          </cell>
          <cell r="N81">
            <v>0</v>
          </cell>
          <cell r="O81">
            <v>0</v>
          </cell>
          <cell r="P81">
            <v>0</v>
          </cell>
          <cell r="Q81">
            <v>0</v>
          </cell>
          <cell r="R81">
            <v>0</v>
          </cell>
          <cell r="T81">
            <v>0</v>
          </cell>
        </row>
        <row r="82">
          <cell r="B82">
            <v>30601</v>
          </cell>
          <cell r="C82" t="str">
            <v>Grandfather Academy</v>
          </cell>
          <cell r="D82">
            <v>299026.04098636709</v>
          </cell>
          <cell r="E82">
            <v>306368.55375513079</v>
          </cell>
          <cell r="F82">
            <v>3758350.7156000002</v>
          </cell>
          <cell r="G82">
            <v>2857973.3228489994</v>
          </cell>
          <cell r="H82">
            <v>16741.000000000004</v>
          </cell>
          <cell r="I82">
            <v>17784.580000000002</v>
          </cell>
          <cell r="J82">
            <v>47732.224657684812</v>
          </cell>
          <cell r="K82">
            <v>47953.787094593419</v>
          </cell>
          <cell r="L82">
            <v>16741.000000000004</v>
          </cell>
          <cell r="M82">
            <v>17784.580000000002</v>
          </cell>
          <cell r="N82">
            <v>0</v>
          </cell>
          <cell r="O82">
            <v>0</v>
          </cell>
          <cell r="P82">
            <v>0</v>
          </cell>
          <cell r="Q82">
            <v>0</v>
          </cell>
          <cell r="R82">
            <v>0</v>
          </cell>
          <cell r="T82">
            <v>0</v>
          </cell>
        </row>
        <row r="83">
          <cell r="B83">
            <v>30700</v>
          </cell>
          <cell r="C83" t="str">
            <v>Beaufort County Schools</v>
          </cell>
          <cell r="D83">
            <v>36868115.018354699</v>
          </cell>
          <cell r="E83">
            <v>37042360.713995725</v>
          </cell>
          <cell r="F83">
            <v>384055889.41871679</v>
          </cell>
          <cell r="G83">
            <v>363350314.19291508</v>
          </cell>
          <cell r="H83">
            <v>2064064.7600000002</v>
          </cell>
          <cell r="I83">
            <v>2150295.19</v>
          </cell>
          <cell r="J83">
            <v>5885096.6389301885</v>
          </cell>
          <cell r="K83">
            <v>5797988.9169037603</v>
          </cell>
          <cell r="L83">
            <v>2064064.7600000002</v>
          </cell>
          <cell r="M83">
            <v>2150295.19</v>
          </cell>
          <cell r="N83">
            <v>0</v>
          </cell>
          <cell r="O83">
            <v>0</v>
          </cell>
          <cell r="P83">
            <v>0</v>
          </cell>
          <cell r="Q83">
            <v>0</v>
          </cell>
          <cell r="R83">
            <v>0</v>
          </cell>
          <cell r="T83">
            <v>0</v>
          </cell>
        </row>
        <row r="84">
          <cell r="B84">
            <v>30705</v>
          </cell>
          <cell r="C84" t="str">
            <v>Beaufort County Community College</v>
          </cell>
          <cell r="D84">
            <v>7665637.8565765414</v>
          </cell>
          <cell r="E84">
            <v>7258344.0785427839</v>
          </cell>
          <cell r="F84">
            <v>76342124.522497058</v>
          </cell>
          <cell r="G84">
            <v>64233804.540324956</v>
          </cell>
          <cell r="H84">
            <v>429161.42999999993</v>
          </cell>
          <cell r="I84">
            <v>421344.16000000003</v>
          </cell>
          <cell r="J84">
            <v>1223632.3870242678</v>
          </cell>
          <cell r="K84">
            <v>1136099.258019605</v>
          </cell>
          <cell r="L84">
            <v>429161.42999999993</v>
          </cell>
          <cell r="M84">
            <v>421344.16000000003</v>
          </cell>
          <cell r="N84">
            <v>0</v>
          </cell>
          <cell r="O84">
            <v>0</v>
          </cell>
          <cell r="P84">
            <v>0</v>
          </cell>
          <cell r="Q84">
            <v>0</v>
          </cell>
          <cell r="R84">
            <v>0</v>
          </cell>
          <cell r="T84">
            <v>0</v>
          </cell>
        </row>
        <row r="85">
          <cell r="B85">
            <v>30800</v>
          </cell>
          <cell r="C85" t="str">
            <v>Bertie County Schools</v>
          </cell>
          <cell r="D85">
            <v>15008105.208252825</v>
          </cell>
          <cell r="E85">
            <v>14325847.823723992</v>
          </cell>
          <cell r="F85">
            <v>149249889.03292903</v>
          </cell>
          <cell r="G85">
            <v>133935453.43299983</v>
          </cell>
          <cell r="H85">
            <v>840230.13</v>
          </cell>
          <cell r="I85">
            <v>831610.1100000001</v>
          </cell>
          <cell r="J85">
            <v>2395678.4737659465</v>
          </cell>
          <cell r="K85">
            <v>2242327.5759478952</v>
          </cell>
          <cell r="L85">
            <v>840230.13</v>
          </cell>
          <cell r="M85">
            <v>831610.1100000001</v>
          </cell>
          <cell r="N85">
            <v>0</v>
          </cell>
          <cell r="O85">
            <v>0</v>
          </cell>
          <cell r="P85">
            <v>0</v>
          </cell>
          <cell r="Q85">
            <v>0</v>
          </cell>
          <cell r="R85">
            <v>0</v>
          </cell>
          <cell r="T85">
            <v>0</v>
          </cell>
        </row>
        <row r="86">
          <cell r="B86">
            <v>30900</v>
          </cell>
          <cell r="C86" t="str">
            <v>Bladen County Schools</v>
          </cell>
          <cell r="D86">
            <v>24566832.07908719</v>
          </cell>
          <cell r="E86">
            <v>25269117.272203628</v>
          </cell>
          <cell r="F86">
            <v>249150663.22814754</v>
          </cell>
          <cell r="G86">
            <v>226443680.40655485</v>
          </cell>
          <cell r="H86">
            <v>1375376.3199999998</v>
          </cell>
          <cell r="I86">
            <v>1466862.81</v>
          </cell>
          <cell r="J86">
            <v>3921496.4156920006</v>
          </cell>
          <cell r="K86">
            <v>3955203.1528277323</v>
          </cell>
          <cell r="L86">
            <v>1375376.3199999998</v>
          </cell>
          <cell r="M86">
            <v>1466862.81</v>
          </cell>
          <cell r="N86">
            <v>0</v>
          </cell>
          <cell r="O86">
            <v>0</v>
          </cell>
          <cell r="P86">
            <v>0</v>
          </cell>
          <cell r="Q86">
            <v>0</v>
          </cell>
          <cell r="R86">
            <v>0</v>
          </cell>
          <cell r="T86">
            <v>0</v>
          </cell>
        </row>
        <row r="87">
          <cell r="B87">
            <v>30905</v>
          </cell>
          <cell r="C87" t="str">
            <v>Bladen Community College</v>
          </cell>
          <cell r="D87">
            <v>5637500.0299056917</v>
          </cell>
          <cell r="E87">
            <v>5924391.8177355751</v>
          </cell>
          <cell r="F87">
            <v>51575576.516830571</v>
          </cell>
          <cell r="G87">
            <v>40532801.753998972</v>
          </cell>
          <cell r="H87">
            <v>315615.95</v>
          </cell>
          <cell r="I87">
            <v>343908.73</v>
          </cell>
          <cell r="J87">
            <v>899889.57833753154</v>
          </cell>
          <cell r="K87">
            <v>927304.7785436603</v>
          </cell>
          <cell r="L87">
            <v>315615.95</v>
          </cell>
          <cell r="M87">
            <v>343908.73</v>
          </cell>
          <cell r="N87">
            <v>0</v>
          </cell>
          <cell r="O87">
            <v>0</v>
          </cell>
          <cell r="P87">
            <v>0</v>
          </cell>
          <cell r="Q87">
            <v>0</v>
          </cell>
          <cell r="R87">
            <v>0</v>
          </cell>
          <cell r="T87">
            <v>0</v>
          </cell>
        </row>
        <row r="88">
          <cell r="B88">
            <v>31000</v>
          </cell>
          <cell r="C88" t="str">
            <v>Brunswick County Schools</v>
          </cell>
          <cell r="D88">
            <v>65928487.024759918</v>
          </cell>
          <cell r="E88">
            <v>69065890.30917488</v>
          </cell>
          <cell r="F88">
            <v>709717633.272493</v>
          </cell>
          <cell r="G88">
            <v>682218461.49290633</v>
          </cell>
          <cell r="H88">
            <v>3691012.3200000003</v>
          </cell>
          <cell r="I88">
            <v>4009249.1100000003</v>
          </cell>
          <cell r="J88">
            <v>10523877.263754997</v>
          </cell>
          <cell r="K88">
            <v>10810414.315667177</v>
          </cell>
          <cell r="L88">
            <v>3691012.3200000003</v>
          </cell>
          <cell r="M88">
            <v>4009249.1100000003</v>
          </cell>
          <cell r="N88">
            <v>0</v>
          </cell>
          <cell r="O88">
            <v>0</v>
          </cell>
          <cell r="P88">
            <v>0</v>
          </cell>
          <cell r="Q88">
            <v>0</v>
          </cell>
          <cell r="R88">
            <v>0</v>
          </cell>
          <cell r="T88">
            <v>0</v>
          </cell>
        </row>
        <row r="89">
          <cell r="B89">
            <v>31005</v>
          </cell>
          <cell r="C89" t="str">
            <v>Brunswick Community College</v>
          </cell>
          <cell r="D89">
            <v>7670409.8413510444</v>
          </cell>
          <cell r="E89">
            <v>7560754.984068959</v>
          </cell>
          <cell r="F89">
            <v>70495969.770887136</v>
          </cell>
          <cell r="G89">
            <v>60438273.180031955</v>
          </cell>
          <cell r="H89">
            <v>429428.59</v>
          </cell>
          <cell r="I89">
            <v>438899</v>
          </cell>
          <cell r="J89">
            <v>1224394.1181717233</v>
          </cell>
          <cell r="K89">
            <v>1183433.5813401246</v>
          </cell>
          <cell r="L89">
            <v>429428.59</v>
          </cell>
          <cell r="M89">
            <v>438899</v>
          </cell>
          <cell r="N89">
            <v>0</v>
          </cell>
          <cell r="O89">
            <v>0</v>
          </cell>
          <cell r="P89">
            <v>0</v>
          </cell>
          <cell r="Q89">
            <v>0</v>
          </cell>
          <cell r="R89">
            <v>0</v>
          </cell>
          <cell r="T89">
            <v>0</v>
          </cell>
        </row>
        <row r="90">
          <cell r="B90">
            <v>31100</v>
          </cell>
          <cell r="C90" t="str">
            <v>Buncombe County Schools</v>
          </cell>
          <cell r="D90">
            <v>132925272.57946935</v>
          </cell>
          <cell r="E90">
            <v>138231828.46341473</v>
          </cell>
          <cell r="F90">
            <v>1481539091.7470157</v>
          </cell>
          <cell r="G90">
            <v>1413504560.4680743</v>
          </cell>
          <cell r="H90">
            <v>7441833.4299999997</v>
          </cell>
          <cell r="I90">
            <v>8024305.96</v>
          </cell>
          <cell r="J90">
            <v>21218282.369382299</v>
          </cell>
          <cell r="K90">
            <v>21636488.440419566</v>
          </cell>
          <cell r="L90">
            <v>7441833.4299999997</v>
          </cell>
          <cell r="M90">
            <v>8024305.96</v>
          </cell>
          <cell r="N90">
            <v>0</v>
          </cell>
          <cell r="O90">
            <v>0</v>
          </cell>
          <cell r="P90">
            <v>0</v>
          </cell>
          <cell r="Q90">
            <v>0</v>
          </cell>
          <cell r="R90">
            <v>0</v>
          </cell>
          <cell r="T90">
            <v>0</v>
          </cell>
        </row>
        <row r="91">
          <cell r="B91">
            <v>31101</v>
          </cell>
          <cell r="C91" t="str">
            <v>F. Delany New School For Children</v>
          </cell>
          <cell r="D91">
            <v>784167.34741355781</v>
          </cell>
          <cell r="E91">
            <v>850942.25928392704</v>
          </cell>
          <cell r="F91">
            <v>10039090.600400001</v>
          </cell>
          <cell r="G91">
            <v>9676666.9907229934</v>
          </cell>
          <cell r="H91">
            <v>43901.68</v>
          </cell>
          <cell r="I91">
            <v>49396.88</v>
          </cell>
          <cell r="J91">
            <v>125173.21860162403</v>
          </cell>
          <cell r="K91">
            <v>133192.20733113625</v>
          </cell>
          <cell r="L91">
            <v>43901.68</v>
          </cell>
          <cell r="M91">
            <v>49396.88</v>
          </cell>
          <cell r="N91">
            <v>0</v>
          </cell>
          <cell r="O91">
            <v>0</v>
          </cell>
          <cell r="P91">
            <v>0</v>
          </cell>
          <cell r="Q91">
            <v>0</v>
          </cell>
          <cell r="R91">
            <v>0</v>
          </cell>
          <cell r="T91">
            <v>0</v>
          </cell>
        </row>
        <row r="92">
          <cell r="B92">
            <v>31102</v>
          </cell>
          <cell r="C92" t="str">
            <v>Evergreen Community Charter School</v>
          </cell>
          <cell r="D92">
            <v>1802774.0760355606</v>
          </cell>
          <cell r="E92">
            <v>1998920.367941865</v>
          </cell>
          <cell r="F92">
            <v>24905613.844707288</v>
          </cell>
          <cell r="G92">
            <v>24134167.093543977</v>
          </cell>
          <cell r="H92">
            <v>100928.47</v>
          </cell>
          <cell r="I92">
            <v>116036.58000000002</v>
          </cell>
          <cell r="J92">
            <v>287768.9746369035</v>
          </cell>
          <cell r="K92">
            <v>312877.4169817199</v>
          </cell>
          <cell r="L92">
            <v>100928.47</v>
          </cell>
          <cell r="M92">
            <v>116036.58000000002</v>
          </cell>
          <cell r="N92">
            <v>0</v>
          </cell>
          <cell r="O92">
            <v>0</v>
          </cell>
          <cell r="P92">
            <v>0</v>
          </cell>
          <cell r="Q92">
            <v>0</v>
          </cell>
          <cell r="R92">
            <v>0</v>
          </cell>
          <cell r="T92">
            <v>0</v>
          </cell>
        </row>
        <row r="93">
          <cell r="B93">
            <v>31105</v>
          </cell>
          <cell r="C93" t="str">
            <v>Asheville-Buncombe Technical College</v>
          </cell>
          <cell r="D93">
            <v>22635997.658384614</v>
          </cell>
          <cell r="E93">
            <v>23650454.478270568</v>
          </cell>
          <cell r="F93">
            <v>236729179.39203152</v>
          </cell>
          <cell r="G93">
            <v>203151780.73355991</v>
          </cell>
          <cell r="H93">
            <v>1267278.3799999999</v>
          </cell>
          <cell r="I93">
            <v>1372900.04</v>
          </cell>
          <cell r="J93">
            <v>3613285.7259415118</v>
          </cell>
          <cell r="K93">
            <v>3701844.8689999306</v>
          </cell>
          <cell r="L93">
            <v>1267278.3799999999</v>
          </cell>
          <cell r="M93">
            <v>1372900.04</v>
          </cell>
          <cell r="N93">
            <v>0</v>
          </cell>
          <cell r="O93">
            <v>0</v>
          </cell>
          <cell r="P93">
            <v>0</v>
          </cell>
          <cell r="Q93">
            <v>0</v>
          </cell>
          <cell r="R93">
            <v>0</v>
          </cell>
          <cell r="T93">
            <v>0</v>
          </cell>
        </row>
        <row r="94">
          <cell r="B94">
            <v>31110</v>
          </cell>
          <cell r="C94" t="str">
            <v>Asheville City Schools</v>
          </cell>
          <cell r="D94">
            <v>29150890.391650181</v>
          </cell>
          <cell r="E94">
            <v>30401113.288698826</v>
          </cell>
          <cell r="F94">
            <v>343947043.29053557</v>
          </cell>
          <cell r="G94">
            <v>325165842.93337834</v>
          </cell>
          <cell r="H94">
            <v>1632015.24</v>
          </cell>
          <cell r="I94">
            <v>1764773.26</v>
          </cell>
          <cell r="J94">
            <v>4653229.6804519072</v>
          </cell>
          <cell r="K94">
            <v>4758479.6031321259</v>
          </cell>
          <cell r="L94">
            <v>1632015.24</v>
          </cell>
          <cell r="M94">
            <v>1764773.26</v>
          </cell>
          <cell r="N94">
            <v>0</v>
          </cell>
          <cell r="O94">
            <v>0</v>
          </cell>
          <cell r="P94">
            <v>0</v>
          </cell>
          <cell r="Q94">
            <v>0</v>
          </cell>
          <cell r="R94">
            <v>0</v>
          </cell>
          <cell r="T94">
            <v>0</v>
          </cell>
        </row>
        <row r="95">
          <cell r="B95">
            <v>31200</v>
          </cell>
          <cell r="C95" t="str">
            <v>Burke County Schools</v>
          </cell>
          <cell r="D95">
            <v>63880557.321575418</v>
          </cell>
          <cell r="E95">
            <v>62992702.18425303</v>
          </cell>
          <cell r="F95">
            <v>700390399.49469924</v>
          </cell>
          <cell r="G95">
            <v>637239464.76658523</v>
          </cell>
          <cell r="H95">
            <v>3576358.79</v>
          </cell>
          <cell r="I95">
            <v>3656702.8100000005</v>
          </cell>
          <cell r="J95">
            <v>10196975.164014444</v>
          </cell>
          <cell r="K95">
            <v>9859819.4626435637</v>
          </cell>
          <cell r="L95">
            <v>3576358.79</v>
          </cell>
          <cell r="M95">
            <v>3656702.8100000005</v>
          </cell>
          <cell r="N95">
            <v>0</v>
          </cell>
          <cell r="O95">
            <v>0</v>
          </cell>
          <cell r="P95">
            <v>0</v>
          </cell>
          <cell r="Q95">
            <v>0</v>
          </cell>
          <cell r="R95">
            <v>0</v>
          </cell>
          <cell r="T95">
            <v>0</v>
          </cell>
        </row>
        <row r="96">
          <cell r="B96">
            <v>31205</v>
          </cell>
          <cell r="C96" t="str">
            <v>Western Piedmont Community College</v>
          </cell>
          <cell r="D96">
            <v>8922506.4126629531</v>
          </cell>
          <cell r="E96">
            <v>8502177.7572025992</v>
          </cell>
          <cell r="F96">
            <v>86113188.520000011</v>
          </cell>
          <cell r="G96">
            <v>70722362.917713925</v>
          </cell>
          <cell r="H96">
            <v>499527.33</v>
          </cell>
          <cell r="I96">
            <v>493548.24000000005</v>
          </cell>
          <cell r="J96">
            <v>1424260.8409422049</v>
          </cell>
          <cell r="K96">
            <v>1330788.0884379218</v>
          </cell>
          <cell r="L96">
            <v>499527.33</v>
          </cell>
          <cell r="M96">
            <v>493548.24000000005</v>
          </cell>
          <cell r="N96">
            <v>0</v>
          </cell>
          <cell r="O96">
            <v>0</v>
          </cell>
          <cell r="P96">
            <v>0</v>
          </cell>
          <cell r="Q96">
            <v>0</v>
          </cell>
          <cell r="R96">
            <v>0</v>
          </cell>
          <cell r="T96">
            <v>0</v>
          </cell>
        </row>
        <row r="97">
          <cell r="B97">
            <v>31300</v>
          </cell>
          <cell r="C97" t="str">
            <v>Cabarrus County Schools</v>
          </cell>
          <cell r="D97">
            <v>149275653.18959063</v>
          </cell>
          <cell r="E97">
            <v>158028862.77421078</v>
          </cell>
          <cell r="F97">
            <v>1768462598.34375</v>
          </cell>
          <cell r="G97">
            <v>1736483398.2417493</v>
          </cell>
          <cell r="H97">
            <v>8357210.9700000007</v>
          </cell>
          <cell r="I97">
            <v>9173516.4000000004</v>
          </cell>
          <cell r="J97">
            <v>23828222.419909682</v>
          </cell>
          <cell r="K97">
            <v>24735183.645290527</v>
          </cell>
          <cell r="L97">
            <v>8357210.9700000007</v>
          </cell>
          <cell r="M97">
            <v>9173516.4000000004</v>
          </cell>
          <cell r="N97">
            <v>0</v>
          </cell>
          <cell r="O97">
            <v>0</v>
          </cell>
          <cell r="P97">
            <v>0</v>
          </cell>
          <cell r="Q97">
            <v>0</v>
          </cell>
          <cell r="R97">
            <v>0</v>
          </cell>
          <cell r="T97">
            <v>0</v>
          </cell>
        </row>
        <row r="98">
          <cell r="B98">
            <v>31301</v>
          </cell>
          <cell r="C98" t="str">
            <v>Carolina International School</v>
          </cell>
          <cell r="D98">
            <v>2865159.4245222989</v>
          </cell>
          <cell r="E98">
            <v>3450318.1741529983</v>
          </cell>
          <cell r="F98">
            <v>34071367.213900007</v>
          </cell>
          <cell r="G98">
            <v>39930991.304829985</v>
          </cell>
          <cell r="H98">
            <v>160406.21000000002</v>
          </cell>
          <cell r="I98">
            <v>200289.68</v>
          </cell>
          <cell r="J98">
            <v>457352.9211043407</v>
          </cell>
          <cell r="K98">
            <v>540054.84931127098</v>
          </cell>
          <cell r="L98">
            <v>160406.21000000002</v>
          </cell>
          <cell r="M98">
            <v>200289.68</v>
          </cell>
          <cell r="N98">
            <v>0</v>
          </cell>
          <cell r="O98">
            <v>0</v>
          </cell>
          <cell r="P98">
            <v>0</v>
          </cell>
          <cell r="Q98">
            <v>0</v>
          </cell>
          <cell r="R98">
            <v>0</v>
          </cell>
          <cell r="T98">
            <v>0</v>
          </cell>
        </row>
        <row r="99">
          <cell r="B99">
            <v>31320</v>
          </cell>
          <cell r="C99" t="str">
            <v>Kannapolis City Schools</v>
          </cell>
          <cell r="D99">
            <v>28210544.856358334</v>
          </cell>
          <cell r="E99">
            <v>28543630.179684643</v>
          </cell>
          <cell r="F99">
            <v>331389648.85337532</v>
          </cell>
          <cell r="G99">
            <v>312044266.85849297</v>
          </cell>
          <cell r="H99">
            <v>1579369.91</v>
          </cell>
          <cell r="I99">
            <v>1656947.06</v>
          </cell>
          <cell r="J99">
            <v>4503126.4178787069</v>
          </cell>
          <cell r="K99">
            <v>4467740.3988316003</v>
          </cell>
          <cell r="L99">
            <v>1579369.91</v>
          </cell>
          <cell r="M99">
            <v>1656947.06</v>
          </cell>
          <cell r="N99">
            <v>0</v>
          </cell>
          <cell r="O99">
            <v>0</v>
          </cell>
          <cell r="P99">
            <v>0</v>
          </cell>
          <cell r="Q99">
            <v>0</v>
          </cell>
          <cell r="R99">
            <v>0</v>
          </cell>
          <cell r="T99">
            <v>0</v>
          </cell>
        </row>
        <row r="100">
          <cell r="B100">
            <v>31400</v>
          </cell>
          <cell r="C100" t="str">
            <v>Caldwell County Schools</v>
          </cell>
          <cell r="D100">
            <v>64323233.393526666</v>
          </cell>
          <cell r="E100">
            <v>65621743.578732274</v>
          </cell>
          <cell r="F100">
            <v>690951239.94812691</v>
          </cell>
          <cell r="G100">
            <v>655349364.82575834</v>
          </cell>
          <cell r="H100">
            <v>3601142.0500000003</v>
          </cell>
          <cell r="I100">
            <v>3809317.6800000011</v>
          </cell>
          <cell r="J100">
            <v>10267637.617516015</v>
          </cell>
          <cell r="K100">
            <v>10271325.440487804</v>
          </cell>
          <cell r="L100">
            <v>3601142.0500000003</v>
          </cell>
          <cell r="M100">
            <v>3809317.6800000011</v>
          </cell>
          <cell r="N100">
            <v>0</v>
          </cell>
          <cell r="O100">
            <v>0</v>
          </cell>
          <cell r="P100">
            <v>0</v>
          </cell>
          <cell r="Q100">
            <v>0</v>
          </cell>
          <cell r="R100">
            <v>0</v>
          </cell>
          <cell r="T100">
            <v>0</v>
          </cell>
        </row>
        <row r="101">
          <cell r="B101">
            <v>31405</v>
          </cell>
          <cell r="C101" t="str">
            <v>Caldwell Community College</v>
          </cell>
          <cell r="D101">
            <v>14755648.530136015</v>
          </cell>
          <cell r="E101">
            <v>14985209.865466686</v>
          </cell>
          <cell r="F101">
            <v>139189350.79784983</v>
          </cell>
          <cell r="G101">
            <v>121047691.05108789</v>
          </cell>
          <cell r="H101">
            <v>826096.32000000018</v>
          </cell>
          <cell r="I101">
            <v>869885.83</v>
          </cell>
          <cell r="J101">
            <v>2355379.9136925326</v>
          </cell>
          <cell r="K101">
            <v>2345533.0341466414</v>
          </cell>
          <cell r="L101">
            <v>826096.32000000018</v>
          </cell>
          <cell r="M101">
            <v>869885.83</v>
          </cell>
          <cell r="N101">
            <v>0</v>
          </cell>
          <cell r="O101">
            <v>0</v>
          </cell>
          <cell r="P101">
            <v>0</v>
          </cell>
          <cell r="Q101">
            <v>0</v>
          </cell>
          <cell r="R101">
            <v>0</v>
          </cell>
          <cell r="T101">
            <v>0</v>
          </cell>
        </row>
        <row r="102">
          <cell r="B102">
            <v>31500</v>
          </cell>
          <cell r="C102" t="str">
            <v>Camden County Schools</v>
          </cell>
          <cell r="D102">
            <v>10432246.578765828</v>
          </cell>
          <cell r="E102">
            <v>10475086.588103494</v>
          </cell>
          <cell r="F102">
            <v>106680078.60839999</v>
          </cell>
          <cell r="G102">
            <v>99186492.840072811</v>
          </cell>
          <cell r="H102">
            <v>584050.2699999999</v>
          </cell>
          <cell r="I102">
            <v>608074.8600000001</v>
          </cell>
          <cell r="J102">
            <v>1665254.0887056605</v>
          </cell>
          <cell r="K102">
            <v>1639594.0963472119</v>
          </cell>
          <cell r="L102">
            <v>584050.2699999999</v>
          </cell>
          <cell r="M102">
            <v>608074.8600000001</v>
          </cell>
          <cell r="N102">
            <v>0</v>
          </cell>
          <cell r="O102">
            <v>0</v>
          </cell>
          <cell r="P102">
            <v>0</v>
          </cell>
          <cell r="Q102">
            <v>0</v>
          </cell>
          <cell r="R102">
            <v>0</v>
          </cell>
          <cell r="T102">
            <v>0</v>
          </cell>
        </row>
        <row r="103">
          <cell r="B103">
            <v>31600</v>
          </cell>
          <cell r="C103" t="str">
            <v>Carteret County Schools</v>
          </cell>
          <cell r="D103">
            <v>45361777.077324487</v>
          </cell>
          <cell r="E103">
            <v>46400543.467654735</v>
          </cell>
          <cell r="F103">
            <v>493095520.61112005</v>
          </cell>
          <cell r="G103">
            <v>462866473.20562577</v>
          </cell>
          <cell r="H103">
            <v>2539583.1999999997</v>
          </cell>
          <cell r="I103">
            <v>2693534.1999999997</v>
          </cell>
          <cell r="J103">
            <v>7240902.9233189225</v>
          </cell>
          <cell r="K103">
            <v>7262761.6485070763</v>
          </cell>
          <cell r="L103">
            <v>2539583.1999999997</v>
          </cell>
          <cell r="M103">
            <v>2693534.1999999997</v>
          </cell>
          <cell r="N103">
            <v>0</v>
          </cell>
          <cell r="O103">
            <v>0</v>
          </cell>
          <cell r="P103">
            <v>0</v>
          </cell>
          <cell r="Q103">
            <v>0</v>
          </cell>
          <cell r="R103">
            <v>0</v>
          </cell>
          <cell r="T103">
            <v>0</v>
          </cell>
        </row>
        <row r="104">
          <cell r="B104">
            <v>31605</v>
          </cell>
          <cell r="C104" t="str">
            <v>Carteret Community College</v>
          </cell>
          <cell r="D104">
            <v>7470199.2160318634</v>
          </cell>
          <cell r="E104">
            <v>7603739.9293104578</v>
          </cell>
          <cell r="F104">
            <v>67874025.654912695</v>
          </cell>
          <cell r="G104">
            <v>63944608.561488941</v>
          </cell>
          <cell r="H104">
            <v>418219.78</v>
          </cell>
          <cell r="I104">
            <v>441394.26000000007</v>
          </cell>
          <cell r="J104">
            <v>1192435.3679736883</v>
          </cell>
          <cell r="K104">
            <v>1190161.7226167619</v>
          </cell>
          <cell r="L104">
            <v>418219.78</v>
          </cell>
          <cell r="M104">
            <v>441394.26000000007</v>
          </cell>
          <cell r="N104">
            <v>0</v>
          </cell>
          <cell r="O104">
            <v>0</v>
          </cell>
          <cell r="P104">
            <v>0</v>
          </cell>
          <cell r="Q104">
            <v>0</v>
          </cell>
          <cell r="R104">
            <v>0</v>
          </cell>
          <cell r="T104">
            <v>0</v>
          </cell>
        </row>
        <row r="105">
          <cell r="B105">
            <v>31700</v>
          </cell>
          <cell r="C105" t="str">
            <v>Caswell County Schools</v>
          </cell>
          <cell r="D105">
            <v>14496544.725151476</v>
          </cell>
          <cell r="E105">
            <v>14812082.996751692</v>
          </cell>
          <cell r="F105">
            <v>143096515.73373985</v>
          </cell>
          <cell r="G105">
            <v>138309100.19257885</v>
          </cell>
          <cell r="H105">
            <v>811590.37000000011</v>
          </cell>
          <cell r="I105">
            <v>859835.88000000012</v>
          </cell>
          <cell r="J105">
            <v>2314020.3017056054</v>
          </cell>
          <cell r="K105">
            <v>2318434.6622642973</v>
          </cell>
          <cell r="L105">
            <v>811590.37000000011</v>
          </cell>
          <cell r="M105">
            <v>859835.88000000012</v>
          </cell>
          <cell r="N105">
            <v>0</v>
          </cell>
          <cell r="O105">
            <v>0</v>
          </cell>
          <cell r="P105">
            <v>0</v>
          </cell>
          <cell r="Q105">
            <v>0</v>
          </cell>
          <cell r="R105">
            <v>0</v>
          </cell>
          <cell r="T105">
            <v>0</v>
          </cell>
        </row>
        <row r="106">
          <cell r="B106">
            <v>31800</v>
          </cell>
          <cell r="C106" t="str">
            <v>Catawba County Schools</v>
          </cell>
          <cell r="D106">
            <v>83360428.624387026</v>
          </cell>
          <cell r="E106">
            <v>83906422.412500024</v>
          </cell>
          <cell r="F106">
            <v>907197434.60667217</v>
          </cell>
          <cell r="G106">
            <v>839765635.47317159</v>
          </cell>
          <cell r="H106">
            <v>4666941.1500000004</v>
          </cell>
          <cell r="I106">
            <v>4870736.4499999993</v>
          </cell>
          <cell r="J106">
            <v>13306462.184815358</v>
          </cell>
          <cell r="K106">
            <v>13133301.923192771</v>
          </cell>
          <cell r="L106">
            <v>4666941.1500000004</v>
          </cell>
          <cell r="M106">
            <v>4870736.4499999993</v>
          </cell>
          <cell r="N106">
            <v>0</v>
          </cell>
          <cell r="O106">
            <v>0</v>
          </cell>
          <cell r="P106">
            <v>0</v>
          </cell>
          <cell r="Q106">
            <v>0</v>
          </cell>
          <cell r="R106">
            <v>0</v>
          </cell>
          <cell r="T106">
            <v>0</v>
          </cell>
        </row>
        <row r="107">
          <cell r="B107">
            <v>31805</v>
          </cell>
          <cell r="C107" t="str">
            <v>Catawba Valley Community College</v>
          </cell>
          <cell r="D107">
            <v>17584367.538510107</v>
          </cell>
          <cell r="E107">
            <v>17891858.215881497</v>
          </cell>
          <cell r="F107">
            <v>168763191.96074688</v>
          </cell>
          <cell r="G107">
            <v>152249587.82535291</v>
          </cell>
          <cell r="H107">
            <v>984462.41000000015</v>
          </cell>
          <cell r="I107">
            <v>1038615.68</v>
          </cell>
          <cell r="J107">
            <v>2806916.0098659466</v>
          </cell>
          <cell r="K107">
            <v>2800490.9416936678</v>
          </cell>
          <cell r="L107">
            <v>984462.41000000015</v>
          </cell>
          <cell r="M107">
            <v>1038615.68</v>
          </cell>
          <cell r="N107">
            <v>0</v>
          </cell>
          <cell r="O107">
            <v>0</v>
          </cell>
          <cell r="P107">
            <v>0</v>
          </cell>
          <cell r="Q107">
            <v>0</v>
          </cell>
          <cell r="R107">
            <v>0</v>
          </cell>
          <cell r="T107">
            <v>0</v>
          </cell>
        </row>
        <row r="108">
          <cell r="B108">
            <v>31810</v>
          </cell>
          <cell r="C108" t="str">
            <v>Hickory City Schools</v>
          </cell>
          <cell r="D108">
            <v>20796222.481210314</v>
          </cell>
          <cell r="E108">
            <v>21302624.541839864</v>
          </cell>
          <cell r="F108">
            <v>225416660.24890015</v>
          </cell>
          <cell r="G108">
            <v>218434974.71038678</v>
          </cell>
          <cell r="H108">
            <v>1164278.3999999999</v>
          </cell>
          <cell r="I108">
            <v>1236609.3899999999</v>
          </cell>
          <cell r="J108">
            <v>3319610.4266704386</v>
          </cell>
          <cell r="K108">
            <v>3334355.0090716244</v>
          </cell>
          <cell r="L108">
            <v>1164278.3999999999</v>
          </cell>
          <cell r="M108">
            <v>1236609.3899999999</v>
          </cell>
          <cell r="N108">
            <v>0</v>
          </cell>
          <cell r="O108">
            <v>0</v>
          </cell>
          <cell r="P108">
            <v>0</v>
          </cell>
          <cell r="Q108">
            <v>0</v>
          </cell>
          <cell r="R108">
            <v>0</v>
          </cell>
          <cell r="T108">
            <v>0</v>
          </cell>
        </row>
        <row r="109">
          <cell r="B109">
            <v>31820</v>
          </cell>
          <cell r="C109" t="str">
            <v>Newton-Conover City Schools</v>
          </cell>
          <cell r="D109">
            <v>17267334.560516439</v>
          </cell>
          <cell r="E109">
            <v>17505815.419426747</v>
          </cell>
          <cell r="F109">
            <v>201114695.69890016</v>
          </cell>
          <cell r="G109">
            <v>183085903.75335094</v>
          </cell>
          <cell r="H109">
            <v>966713.2899999998</v>
          </cell>
          <cell r="I109">
            <v>1016206.0399999999</v>
          </cell>
          <cell r="J109">
            <v>2756309.416274392</v>
          </cell>
          <cell r="K109">
            <v>2740066.2869969304</v>
          </cell>
          <cell r="L109">
            <v>966713.2899999998</v>
          </cell>
          <cell r="M109">
            <v>1016206.0399999999</v>
          </cell>
          <cell r="N109">
            <v>0</v>
          </cell>
          <cell r="O109">
            <v>0</v>
          </cell>
          <cell r="P109">
            <v>0</v>
          </cell>
          <cell r="Q109">
            <v>0</v>
          </cell>
          <cell r="R109">
            <v>0</v>
          </cell>
          <cell r="T109">
            <v>0</v>
          </cell>
        </row>
        <row r="110">
          <cell r="B110">
            <v>31900</v>
          </cell>
          <cell r="C110" t="str">
            <v>Chatham County Schools</v>
          </cell>
          <cell r="D110">
            <v>47449606.153280877</v>
          </cell>
          <cell r="E110">
            <v>49928195.128690556</v>
          </cell>
          <cell r="F110">
            <v>529647263.10611236</v>
          </cell>
          <cell r="G110">
            <v>515421727.80009276</v>
          </cell>
          <cell r="H110">
            <v>2656470.5000000005</v>
          </cell>
          <cell r="I110">
            <v>2898313.0599999996</v>
          </cell>
          <cell r="J110">
            <v>7574173.9861724097</v>
          </cell>
          <cell r="K110">
            <v>7814920.9828244206</v>
          </cell>
          <cell r="L110">
            <v>2656470.5000000005</v>
          </cell>
          <cell r="M110">
            <v>2898313.0599999996</v>
          </cell>
          <cell r="N110">
            <v>0</v>
          </cell>
          <cell r="O110">
            <v>0</v>
          </cell>
          <cell r="P110">
            <v>0</v>
          </cell>
          <cell r="Q110">
            <v>0</v>
          </cell>
          <cell r="R110">
            <v>0</v>
          </cell>
          <cell r="T110">
            <v>0</v>
          </cell>
        </row>
        <row r="111">
          <cell r="B111">
            <v>32000</v>
          </cell>
          <cell r="C111" t="str">
            <v>Cherokee County Schools</v>
          </cell>
          <cell r="D111">
            <v>19440533.865363136</v>
          </cell>
          <cell r="E111">
            <v>20525741.674277291</v>
          </cell>
          <cell r="F111">
            <v>212912478.82260874</v>
          </cell>
          <cell r="G111">
            <v>206627554.32907081</v>
          </cell>
          <cell r="H111">
            <v>1088380.05</v>
          </cell>
          <cell r="I111">
            <v>1191511.6299999999</v>
          </cell>
          <cell r="J111">
            <v>3103207.7569764187</v>
          </cell>
          <cell r="K111">
            <v>3212754.8148875008</v>
          </cell>
          <cell r="L111">
            <v>1088380.05</v>
          </cell>
          <cell r="M111">
            <v>1191511.6299999999</v>
          </cell>
          <cell r="N111">
            <v>0</v>
          </cell>
          <cell r="O111">
            <v>0</v>
          </cell>
          <cell r="P111">
            <v>0</v>
          </cell>
          <cell r="Q111">
            <v>0</v>
          </cell>
          <cell r="R111">
            <v>0</v>
          </cell>
          <cell r="T111">
            <v>0</v>
          </cell>
        </row>
        <row r="112">
          <cell r="B112">
            <v>32005</v>
          </cell>
          <cell r="C112" t="str">
            <v>Tri-County Community College</v>
          </cell>
          <cell r="D112">
            <v>4882012.8182647983</v>
          </cell>
          <cell r="E112">
            <v>5113311.8306955714</v>
          </cell>
          <cell r="F112">
            <v>48015712.040344745</v>
          </cell>
          <cell r="G112">
            <v>42547698.618388936</v>
          </cell>
          <cell r="H112">
            <v>273319.93000000005</v>
          </cell>
          <cell r="I112">
            <v>296825.84000000003</v>
          </cell>
          <cell r="J112">
            <v>779294.44490667747</v>
          </cell>
          <cell r="K112">
            <v>800351.94171208155</v>
          </cell>
          <cell r="L112">
            <v>273319.93000000005</v>
          </cell>
          <cell r="M112">
            <v>296825.84000000003</v>
          </cell>
          <cell r="N112">
            <v>0</v>
          </cell>
          <cell r="O112">
            <v>0</v>
          </cell>
          <cell r="P112">
            <v>0</v>
          </cell>
          <cell r="Q112">
            <v>0</v>
          </cell>
          <cell r="R112">
            <v>0</v>
          </cell>
          <cell r="T112">
            <v>0</v>
          </cell>
        </row>
        <row r="113">
          <cell r="B113">
            <v>32100</v>
          </cell>
          <cell r="C113" t="str">
            <v>Edenton-Chowan County Schools</v>
          </cell>
          <cell r="D113">
            <v>12526936.409894714</v>
          </cell>
          <cell r="E113">
            <v>12490781.224289732</v>
          </cell>
          <cell r="F113">
            <v>132767746.29320997</v>
          </cell>
          <cell r="G113">
            <v>118712257.96525387</v>
          </cell>
          <cell r="H113">
            <v>701321.67</v>
          </cell>
          <cell r="I113">
            <v>725085.18000000017</v>
          </cell>
          <cell r="J113">
            <v>1999620.3040285937</v>
          </cell>
          <cell r="K113">
            <v>1955097.0755095114</v>
          </cell>
          <cell r="L113">
            <v>701321.67</v>
          </cell>
          <cell r="M113">
            <v>725085.18000000017</v>
          </cell>
          <cell r="N113">
            <v>0</v>
          </cell>
          <cell r="O113">
            <v>0</v>
          </cell>
          <cell r="P113">
            <v>0</v>
          </cell>
          <cell r="Q113">
            <v>0</v>
          </cell>
          <cell r="R113">
            <v>0</v>
          </cell>
          <cell r="T113">
            <v>0</v>
          </cell>
        </row>
        <row r="114">
          <cell r="B114">
            <v>32200</v>
          </cell>
          <cell r="C114" t="str">
            <v>Clay County Schools</v>
          </cell>
          <cell r="D114">
            <v>7558457.5352732344</v>
          </cell>
          <cell r="E114">
            <v>7996506.6278141513</v>
          </cell>
          <cell r="F114">
            <v>81734057.554073185</v>
          </cell>
          <cell r="G114">
            <v>76538949.727148935</v>
          </cell>
          <cell r="H114">
            <v>423160.93</v>
          </cell>
          <cell r="I114">
            <v>464194.22</v>
          </cell>
          <cell r="J114">
            <v>1206523.6591072716</v>
          </cell>
          <cell r="K114">
            <v>1251638.8239936426</v>
          </cell>
          <cell r="L114">
            <v>423160.93</v>
          </cell>
          <cell r="M114">
            <v>464194.22</v>
          </cell>
          <cell r="N114">
            <v>0</v>
          </cell>
          <cell r="O114">
            <v>0</v>
          </cell>
          <cell r="P114">
            <v>0</v>
          </cell>
          <cell r="Q114">
            <v>0</v>
          </cell>
          <cell r="R114">
            <v>0</v>
          </cell>
          <cell r="T114">
            <v>0</v>
          </cell>
        </row>
        <row r="115">
          <cell r="B115">
            <v>32300</v>
          </cell>
          <cell r="C115" t="str">
            <v>Cleveland County Schools</v>
          </cell>
          <cell r="D115">
            <v>82167565.144666865</v>
          </cell>
          <cell r="E115">
            <v>85074434.241919965</v>
          </cell>
          <cell r="F115">
            <v>929025133.40120316</v>
          </cell>
          <cell r="G115">
            <v>880730574.97810864</v>
          </cell>
          <cell r="H115">
            <v>4600158.58</v>
          </cell>
          <cell r="I115">
            <v>4938539.0999999996</v>
          </cell>
          <cell r="J115">
            <v>13116050.582494255</v>
          </cell>
          <cell r="K115">
            <v>13316122.874969492</v>
          </cell>
          <cell r="L115">
            <v>4600158.58</v>
          </cell>
          <cell r="M115">
            <v>4938539.0999999996</v>
          </cell>
          <cell r="N115">
            <v>0</v>
          </cell>
          <cell r="O115">
            <v>0</v>
          </cell>
          <cell r="P115">
            <v>0</v>
          </cell>
          <cell r="Q115">
            <v>0</v>
          </cell>
          <cell r="R115">
            <v>0</v>
          </cell>
          <cell r="T115">
            <v>0</v>
          </cell>
        </row>
        <row r="116">
          <cell r="B116">
            <v>32305</v>
          </cell>
          <cell r="C116" t="str">
            <v>Cleveland Technical College</v>
          </cell>
          <cell r="D116">
            <v>10052613.184095472</v>
          </cell>
          <cell r="E116">
            <v>9981887.3736679535</v>
          </cell>
          <cell r="F116">
            <v>95464721.90110001</v>
          </cell>
          <cell r="G116">
            <v>86612330.665468916</v>
          </cell>
          <cell r="H116">
            <v>562796.46</v>
          </cell>
          <cell r="I116">
            <v>579444.82999999996</v>
          </cell>
          <cell r="J116">
            <v>1604654.8632261944</v>
          </cell>
          <cell r="K116">
            <v>1562396.9759692315</v>
          </cell>
          <cell r="L116">
            <v>562796.46</v>
          </cell>
          <cell r="M116">
            <v>579444.82999999996</v>
          </cell>
          <cell r="N116">
            <v>0</v>
          </cell>
          <cell r="O116">
            <v>0</v>
          </cell>
          <cell r="P116">
            <v>0</v>
          </cell>
          <cell r="Q116">
            <v>0</v>
          </cell>
          <cell r="R116">
            <v>0</v>
          </cell>
          <cell r="T116">
            <v>0</v>
          </cell>
        </row>
        <row r="117">
          <cell r="B117">
            <v>32400</v>
          </cell>
          <cell r="C117" t="str">
            <v>Columbus County Schools</v>
          </cell>
          <cell r="D117">
            <v>32209587.950728215</v>
          </cell>
          <cell r="E117">
            <v>32987067.583962504</v>
          </cell>
          <cell r="F117">
            <v>329063471.68641323</v>
          </cell>
          <cell r="G117">
            <v>311951248.58283794</v>
          </cell>
          <cell r="H117">
            <v>1803256.7000000002</v>
          </cell>
          <cell r="I117">
            <v>1914886.9400000002</v>
          </cell>
          <cell r="J117">
            <v>5141476.2511125579</v>
          </cell>
          <cell r="K117">
            <v>5163241.4502325878</v>
          </cell>
          <cell r="L117">
            <v>1803256.7000000002</v>
          </cell>
          <cell r="M117">
            <v>1914886.9400000002</v>
          </cell>
          <cell r="N117">
            <v>0</v>
          </cell>
          <cell r="O117">
            <v>0</v>
          </cell>
          <cell r="P117">
            <v>0</v>
          </cell>
          <cell r="Q117">
            <v>0</v>
          </cell>
          <cell r="R117">
            <v>0</v>
          </cell>
          <cell r="T117">
            <v>0</v>
          </cell>
        </row>
        <row r="118">
          <cell r="B118">
            <v>32405</v>
          </cell>
          <cell r="C118" t="str">
            <v>Southeastern Community College</v>
          </cell>
          <cell r="D118">
            <v>8724274.1712097097</v>
          </cell>
          <cell r="E118">
            <v>8923958.5960653909</v>
          </cell>
          <cell r="F118">
            <v>82246311.512199968</v>
          </cell>
          <cell r="G118">
            <v>75553412.722780958</v>
          </cell>
          <cell r="H118">
            <v>488429.27999999997</v>
          </cell>
          <cell r="I118">
            <v>518032.46000000008</v>
          </cell>
          <cell r="J118">
            <v>1392617.8915447844</v>
          </cell>
          <cell r="K118">
            <v>1396806.575973595</v>
          </cell>
          <cell r="L118">
            <v>488429.27999999997</v>
          </cell>
          <cell r="M118">
            <v>518032.46000000008</v>
          </cell>
          <cell r="N118">
            <v>0</v>
          </cell>
          <cell r="O118">
            <v>0</v>
          </cell>
          <cell r="P118">
            <v>0</v>
          </cell>
          <cell r="Q118">
            <v>0</v>
          </cell>
          <cell r="R118">
            <v>0</v>
          </cell>
          <cell r="T118">
            <v>0</v>
          </cell>
        </row>
        <row r="119">
          <cell r="B119">
            <v>32410</v>
          </cell>
          <cell r="C119" t="str">
            <v>Whiteville City Schools</v>
          </cell>
          <cell r="D119">
            <v>12936300.755820157</v>
          </cell>
          <cell r="E119">
            <v>13063236.074077608</v>
          </cell>
          <cell r="F119">
            <v>131058988.42799997</v>
          </cell>
          <cell r="G119">
            <v>120905471.60327283</v>
          </cell>
          <cell r="H119">
            <v>724239.97</v>
          </cell>
          <cell r="I119">
            <v>758315.97000000009</v>
          </cell>
          <cell r="J119">
            <v>2064965.3517779643</v>
          </cell>
          <cell r="K119">
            <v>2044699.5417271641</v>
          </cell>
          <cell r="L119">
            <v>724239.97</v>
          </cell>
          <cell r="M119">
            <v>758315.97000000009</v>
          </cell>
          <cell r="N119">
            <v>0</v>
          </cell>
          <cell r="O119">
            <v>0</v>
          </cell>
          <cell r="P119">
            <v>0</v>
          </cell>
          <cell r="Q119">
            <v>0</v>
          </cell>
          <cell r="R119">
            <v>0</v>
          </cell>
          <cell r="T119">
            <v>0</v>
          </cell>
        </row>
        <row r="120">
          <cell r="B120">
            <v>32500</v>
          </cell>
          <cell r="C120" t="str">
            <v>New Bern/Craven County Board Of Education</v>
          </cell>
          <cell r="D120">
            <v>68922823.698455706</v>
          </cell>
          <cell r="E120">
            <v>67679167.682650954</v>
          </cell>
          <cell r="F120">
            <v>751463628.71451771</v>
          </cell>
          <cell r="G120">
            <v>684661446.61729491</v>
          </cell>
          <cell r="H120">
            <v>3858650.53</v>
          </cell>
          <cell r="I120">
            <v>3928750.3800000004</v>
          </cell>
          <cell r="J120">
            <v>11001850.186575146</v>
          </cell>
          <cell r="K120">
            <v>10593360.049566701</v>
          </cell>
          <cell r="L120">
            <v>3858650.53</v>
          </cell>
          <cell r="M120">
            <v>3928750.3800000004</v>
          </cell>
          <cell r="N120">
            <v>0</v>
          </cell>
          <cell r="O120">
            <v>0</v>
          </cell>
          <cell r="P120">
            <v>0</v>
          </cell>
          <cell r="Q120">
            <v>0</v>
          </cell>
          <cell r="R120">
            <v>0</v>
          </cell>
          <cell r="T120">
            <v>0</v>
          </cell>
        </row>
        <row r="121">
          <cell r="B121">
            <v>32505</v>
          </cell>
          <cell r="C121" t="str">
            <v>Craven Community College</v>
          </cell>
          <cell r="D121">
            <v>10266945.783521611</v>
          </cell>
          <cell r="E121">
            <v>11107875.504347552</v>
          </cell>
          <cell r="F121">
            <v>109586342.02042952</v>
          </cell>
          <cell r="G121">
            <v>95255476.894326881</v>
          </cell>
          <cell r="H121">
            <v>574795.8899999999</v>
          </cell>
          <cell r="I121">
            <v>644808.0199999999</v>
          </cell>
          <cell r="J121">
            <v>1638867.8426494161</v>
          </cell>
          <cell r="K121">
            <v>1738640.2438498028</v>
          </cell>
          <cell r="L121">
            <v>574795.8899999999</v>
          </cell>
          <cell r="M121">
            <v>644808.0199999999</v>
          </cell>
          <cell r="N121">
            <v>0</v>
          </cell>
          <cell r="O121">
            <v>0</v>
          </cell>
          <cell r="P121">
            <v>0</v>
          </cell>
          <cell r="Q121">
            <v>0</v>
          </cell>
          <cell r="R121">
            <v>0</v>
          </cell>
          <cell r="T121">
            <v>0</v>
          </cell>
        </row>
        <row r="122">
          <cell r="B122">
            <v>32600</v>
          </cell>
          <cell r="C122" t="str">
            <v>Cumberland County Schools</v>
          </cell>
          <cell r="D122">
            <v>241602438.65133688</v>
          </cell>
          <cell r="E122">
            <v>245089513.77081433</v>
          </cell>
          <cell r="F122">
            <v>2698672922.500627</v>
          </cell>
          <cell r="G122">
            <v>2473328961.22682</v>
          </cell>
          <cell r="H122">
            <v>13526134.420000002</v>
          </cell>
          <cell r="I122">
            <v>14227354.640000001</v>
          </cell>
          <cell r="J122">
            <v>38565945.097991951</v>
          </cell>
          <cell r="K122">
            <v>38362195.527014732</v>
          </cell>
          <cell r="L122">
            <v>13526134.420000002</v>
          </cell>
          <cell r="M122">
            <v>14227354.640000001</v>
          </cell>
          <cell r="N122">
            <v>0</v>
          </cell>
          <cell r="O122">
            <v>0</v>
          </cell>
          <cell r="P122">
            <v>0</v>
          </cell>
          <cell r="Q122">
            <v>0</v>
          </cell>
          <cell r="R122">
            <v>0</v>
          </cell>
          <cell r="T122">
            <v>0</v>
          </cell>
        </row>
        <row r="123">
          <cell r="B123">
            <v>32605</v>
          </cell>
          <cell r="C123" t="str">
            <v>Fayetteville Technical Community College</v>
          </cell>
          <cell r="D123">
            <v>38084830.741331033</v>
          </cell>
          <cell r="E123">
            <v>39200255.576986633</v>
          </cell>
          <cell r="F123">
            <v>383772986.3054682</v>
          </cell>
          <cell r="G123">
            <v>330537517.92549813</v>
          </cell>
          <cell r="H123">
            <v>2132182.7000000002</v>
          </cell>
          <cell r="I123">
            <v>2275560.1799999997</v>
          </cell>
          <cell r="J123">
            <v>6079315.6709652329</v>
          </cell>
          <cell r="K123">
            <v>6135749.5309225544</v>
          </cell>
          <cell r="L123">
            <v>2132182.7000000002</v>
          </cell>
          <cell r="M123">
            <v>2275560.1799999997</v>
          </cell>
          <cell r="N123">
            <v>0</v>
          </cell>
          <cell r="O123">
            <v>0</v>
          </cell>
          <cell r="P123">
            <v>0</v>
          </cell>
          <cell r="Q123">
            <v>0</v>
          </cell>
          <cell r="R123">
            <v>0</v>
          </cell>
          <cell r="T123">
            <v>0</v>
          </cell>
        </row>
        <row r="124">
          <cell r="B124">
            <v>32700</v>
          </cell>
          <cell r="C124" t="str">
            <v>Currituck County Schools</v>
          </cell>
          <cell r="D124">
            <v>21573130.217260268</v>
          </cell>
          <cell r="E124">
            <v>22730696.271889336</v>
          </cell>
          <cell r="F124">
            <v>229541841.44503731</v>
          </cell>
          <cell r="G124">
            <v>223812577.26976481</v>
          </cell>
          <cell r="H124">
            <v>1207773.6499999999</v>
          </cell>
          <cell r="I124">
            <v>1319508.42</v>
          </cell>
          <cell r="J124">
            <v>3443624.8251258573</v>
          </cell>
          <cell r="K124">
            <v>3557881.3692650232</v>
          </cell>
          <cell r="L124">
            <v>1207773.6499999999</v>
          </cell>
          <cell r="M124">
            <v>1319508.42</v>
          </cell>
          <cell r="N124">
            <v>0</v>
          </cell>
          <cell r="O124">
            <v>0</v>
          </cell>
          <cell r="P124">
            <v>0</v>
          </cell>
          <cell r="Q124">
            <v>0</v>
          </cell>
          <cell r="R124">
            <v>0</v>
          </cell>
          <cell r="T124">
            <v>0</v>
          </cell>
        </row>
        <row r="125">
          <cell r="B125">
            <v>32800</v>
          </cell>
          <cell r="C125" t="str">
            <v>Dare County Schools</v>
          </cell>
          <cell r="D125">
            <v>32377245.266227331</v>
          </cell>
          <cell r="E125">
            <v>33436840.334378324</v>
          </cell>
          <cell r="F125">
            <v>307712099.49276775</v>
          </cell>
          <cell r="G125">
            <v>295501633.68468535</v>
          </cell>
          <cell r="H125">
            <v>1812643.01</v>
          </cell>
          <cell r="I125">
            <v>1940996.08</v>
          </cell>
          <cell r="J125">
            <v>5168238.6582343942</v>
          </cell>
          <cell r="K125">
            <v>5233641.3214009218</v>
          </cell>
          <cell r="L125">
            <v>1812643.01</v>
          </cell>
          <cell r="M125">
            <v>1940996.08</v>
          </cell>
          <cell r="N125">
            <v>0</v>
          </cell>
          <cell r="O125">
            <v>0</v>
          </cell>
          <cell r="P125">
            <v>0</v>
          </cell>
          <cell r="Q125">
            <v>0</v>
          </cell>
          <cell r="R125">
            <v>0</v>
          </cell>
          <cell r="T125">
            <v>0</v>
          </cell>
        </row>
        <row r="126">
          <cell r="B126">
            <v>32900</v>
          </cell>
          <cell r="C126" t="str">
            <v>Davidson County Schools</v>
          </cell>
          <cell r="D126">
            <v>88724339.921425864</v>
          </cell>
          <cell r="E126">
            <v>91443216.518730476</v>
          </cell>
          <cell r="F126">
            <v>979338173.18845117</v>
          </cell>
          <cell r="G126">
            <v>938766821.7910893</v>
          </cell>
          <cell r="H126">
            <v>4967240.21</v>
          </cell>
          <cell r="I126">
            <v>5308244.5299999993</v>
          </cell>
          <cell r="J126">
            <v>14162679.985210288</v>
          </cell>
          <cell r="K126">
            <v>14312985.071205508</v>
          </cell>
          <cell r="L126">
            <v>4967240.21</v>
          </cell>
          <cell r="M126">
            <v>5308244.5299999993</v>
          </cell>
          <cell r="N126">
            <v>0</v>
          </cell>
          <cell r="O126">
            <v>0</v>
          </cell>
          <cell r="P126">
            <v>0</v>
          </cell>
          <cell r="Q126">
            <v>0</v>
          </cell>
          <cell r="R126">
            <v>0</v>
          </cell>
          <cell r="T126">
            <v>0</v>
          </cell>
        </row>
        <row r="127">
          <cell r="B127">
            <v>32901</v>
          </cell>
          <cell r="C127" t="str">
            <v>Invest Collegiate Charter School</v>
          </cell>
          <cell r="D127">
            <v>2208397.9618186615</v>
          </cell>
          <cell r="E127">
            <v>1960018.1363343119</v>
          </cell>
          <cell r="F127">
            <v>33655641.5145</v>
          </cell>
          <cell r="G127">
            <v>24622938.362749983</v>
          </cell>
          <cell r="H127">
            <v>123637.35999999997</v>
          </cell>
          <cell r="I127">
            <v>113778.32000000002</v>
          </cell>
          <cell r="J127">
            <v>352516.94902353815</v>
          </cell>
          <cell r="K127">
            <v>306788.31511683273</v>
          </cell>
          <cell r="L127">
            <v>123637.35999999997</v>
          </cell>
          <cell r="M127">
            <v>113778.32000000002</v>
          </cell>
          <cell r="N127">
            <v>0</v>
          </cell>
          <cell r="O127">
            <v>0</v>
          </cell>
          <cell r="P127">
            <v>0</v>
          </cell>
          <cell r="Q127">
            <v>0</v>
          </cell>
          <cell r="R127">
            <v>0</v>
          </cell>
          <cell r="T127">
            <v>0</v>
          </cell>
        </row>
        <row r="128">
          <cell r="B128">
            <v>32905</v>
          </cell>
          <cell r="C128" t="str">
            <v>Davidson County Community College</v>
          </cell>
          <cell r="D128">
            <v>13729855.95979077</v>
          </cell>
          <cell r="E128">
            <v>14586540.803366374</v>
          </cell>
          <cell r="F128">
            <v>141526662.77274996</v>
          </cell>
          <cell r="G128">
            <v>123483171.05038677</v>
          </cell>
          <cell r="H128">
            <v>768667.2300000001</v>
          </cell>
          <cell r="I128">
            <v>846743.24</v>
          </cell>
          <cell r="J128">
            <v>2191637.1130374698</v>
          </cell>
          <cell r="K128">
            <v>2283132.0759189259</v>
          </cell>
          <cell r="L128">
            <v>768667.2300000001</v>
          </cell>
          <cell r="M128">
            <v>846743.24</v>
          </cell>
          <cell r="N128">
            <v>0</v>
          </cell>
          <cell r="O128">
            <v>0</v>
          </cell>
          <cell r="P128">
            <v>0</v>
          </cell>
          <cell r="Q128">
            <v>0</v>
          </cell>
          <cell r="R128">
            <v>0</v>
          </cell>
          <cell r="T128">
            <v>0</v>
          </cell>
        </row>
        <row r="129">
          <cell r="B129">
            <v>32910</v>
          </cell>
          <cell r="C129" t="str">
            <v>Lexington City Schools</v>
          </cell>
          <cell r="D129">
            <v>17108712.864938077</v>
          </cell>
          <cell r="E129">
            <v>17835078.005217217</v>
          </cell>
          <cell r="F129">
            <v>178247922.94302073</v>
          </cell>
          <cell r="G129">
            <v>172426108.10042667</v>
          </cell>
          <cell r="H129">
            <v>957832.84</v>
          </cell>
          <cell r="I129">
            <v>1035319.61</v>
          </cell>
          <cell r="J129">
            <v>2730989.3258101824</v>
          </cell>
          <cell r="K129">
            <v>2791603.5212975224</v>
          </cell>
          <cell r="L129">
            <v>957832.84</v>
          </cell>
          <cell r="M129">
            <v>1035319.61</v>
          </cell>
          <cell r="N129">
            <v>0</v>
          </cell>
          <cell r="O129">
            <v>0</v>
          </cell>
          <cell r="P129">
            <v>0</v>
          </cell>
          <cell r="Q129">
            <v>0</v>
          </cell>
          <cell r="R129">
            <v>0</v>
          </cell>
          <cell r="T129">
            <v>0</v>
          </cell>
        </row>
        <row r="130">
          <cell r="B130">
            <v>32920</v>
          </cell>
          <cell r="C130" t="str">
            <v>Thomasville City Schools</v>
          </cell>
          <cell r="D130">
            <v>13687375.006844237</v>
          </cell>
          <cell r="E130">
            <v>14091240.455673739</v>
          </cell>
          <cell r="F130">
            <v>146242903.88170004</v>
          </cell>
          <cell r="G130">
            <v>144454264.07664904</v>
          </cell>
          <cell r="H130">
            <v>766288.93</v>
          </cell>
          <cell r="I130">
            <v>817991.24</v>
          </cell>
          <cell r="J130">
            <v>2184856.0635240967</v>
          </cell>
          <cell r="K130">
            <v>2205606.0794352447</v>
          </cell>
          <cell r="L130">
            <v>766288.93</v>
          </cell>
          <cell r="M130">
            <v>817991.24</v>
          </cell>
          <cell r="N130">
            <v>0</v>
          </cell>
          <cell r="O130">
            <v>0</v>
          </cell>
          <cell r="P130">
            <v>0</v>
          </cell>
          <cell r="Q130">
            <v>0</v>
          </cell>
          <cell r="R130">
            <v>0</v>
          </cell>
          <cell r="T130">
            <v>0</v>
          </cell>
        </row>
        <row r="131">
          <cell r="B131">
            <v>33000</v>
          </cell>
          <cell r="C131" t="str">
            <v>Davie County Schools</v>
          </cell>
          <cell r="D131">
            <v>33248683.169901162</v>
          </cell>
          <cell r="E131">
            <v>33626118.039243132</v>
          </cell>
          <cell r="F131">
            <v>378285211.09255856</v>
          </cell>
          <cell r="G131">
            <v>353816489.49002314</v>
          </cell>
          <cell r="H131">
            <v>1861430.54</v>
          </cell>
          <cell r="I131">
            <v>1951983.5800000003</v>
          </cell>
          <cell r="J131">
            <v>5307342.4956666594</v>
          </cell>
          <cell r="K131">
            <v>5263267.673876035</v>
          </cell>
          <cell r="L131">
            <v>1861430.54</v>
          </cell>
          <cell r="M131">
            <v>1951983.5800000003</v>
          </cell>
          <cell r="N131">
            <v>0</v>
          </cell>
          <cell r="O131">
            <v>0</v>
          </cell>
          <cell r="P131">
            <v>0</v>
          </cell>
          <cell r="Q131">
            <v>0</v>
          </cell>
          <cell r="R131">
            <v>0</v>
          </cell>
          <cell r="T131">
            <v>0</v>
          </cell>
        </row>
        <row r="132">
          <cell r="B132">
            <v>33001</v>
          </cell>
          <cell r="C132" t="str">
            <v>N.E. Regional School For Biotechnology</v>
          </cell>
          <cell r="D132">
            <v>887805.29702769546</v>
          </cell>
          <cell r="E132">
            <v>1004587.1765098961</v>
          </cell>
          <cell r="F132">
            <v>10066611.2788</v>
          </cell>
          <cell r="G132">
            <v>10192495.462984992</v>
          </cell>
          <cell r="H132">
            <v>49703.859999999993</v>
          </cell>
          <cell r="I132">
            <v>58315.909999999996</v>
          </cell>
          <cell r="J132">
            <v>141716.49315298448</v>
          </cell>
          <cell r="K132">
            <v>157241.20178083883</v>
          </cell>
          <cell r="L132">
            <v>49703.859999999993</v>
          </cell>
          <cell r="M132">
            <v>58315.909999999996</v>
          </cell>
          <cell r="N132">
            <v>0</v>
          </cell>
          <cell r="O132">
            <v>0</v>
          </cell>
          <cell r="P132">
            <v>0</v>
          </cell>
          <cell r="Q132">
            <v>0</v>
          </cell>
          <cell r="R132">
            <v>0</v>
          </cell>
          <cell r="T132">
            <v>0</v>
          </cell>
        </row>
        <row r="133">
          <cell r="B133">
            <v>33027</v>
          </cell>
          <cell r="C133" t="str">
            <v>Cornerstone Academy</v>
          </cell>
          <cell r="D133">
            <v>2744367.2649301142</v>
          </cell>
          <cell r="E133">
            <v>3232112.4621281237</v>
          </cell>
          <cell r="F133">
            <v>38902117.024400003</v>
          </cell>
          <cell r="G133">
            <v>41259645.610580973</v>
          </cell>
          <cell r="H133">
            <v>153643.65000000002</v>
          </cell>
          <cell r="I133">
            <v>187622.91999999998</v>
          </cell>
          <cell r="J133">
            <v>438071.39472114539</v>
          </cell>
          <cell r="K133">
            <v>505900.59252149507</v>
          </cell>
          <cell r="L133">
            <v>153643.65000000002</v>
          </cell>
          <cell r="M133">
            <v>187622.91999999998</v>
          </cell>
          <cell r="N133">
            <v>0</v>
          </cell>
          <cell r="O133">
            <v>0</v>
          </cell>
          <cell r="P133">
            <v>0</v>
          </cell>
          <cell r="Q133">
            <v>0</v>
          </cell>
          <cell r="R133">
            <v>0</v>
          </cell>
          <cell r="T133">
            <v>0</v>
          </cell>
        </row>
        <row r="134">
          <cell r="B134">
            <v>33100</v>
          </cell>
          <cell r="C134" t="str">
            <v>Duplin County Schools</v>
          </cell>
          <cell r="D134">
            <v>50284064.368227407</v>
          </cell>
          <cell r="E134">
            <v>50198177.746114552</v>
          </cell>
          <cell r="F134">
            <v>540831654.12982905</v>
          </cell>
          <cell r="G134">
            <v>504778101.75718284</v>
          </cell>
          <cell r="H134">
            <v>2815157.9</v>
          </cell>
          <cell r="I134">
            <v>2913985.45</v>
          </cell>
          <cell r="J134">
            <v>8026626.2068966115</v>
          </cell>
          <cell r="K134">
            <v>7857179.5266485345</v>
          </cell>
          <cell r="L134">
            <v>2815157.9</v>
          </cell>
          <cell r="M134">
            <v>2913985.45</v>
          </cell>
          <cell r="N134">
            <v>0</v>
          </cell>
          <cell r="O134">
            <v>0</v>
          </cell>
          <cell r="P134">
            <v>0</v>
          </cell>
          <cell r="Q134">
            <v>0</v>
          </cell>
          <cell r="R134">
            <v>0</v>
          </cell>
          <cell r="T134">
            <v>0</v>
          </cell>
        </row>
        <row r="135">
          <cell r="B135">
            <v>33105</v>
          </cell>
          <cell r="C135" t="str">
            <v>James Sprunt Technical College</v>
          </cell>
          <cell r="D135">
            <v>5819356.8401507931</v>
          </cell>
          <cell r="E135">
            <v>6020197.7750148121</v>
          </cell>
          <cell r="F135">
            <v>60795810.004299961</v>
          </cell>
          <cell r="G135">
            <v>53670900.845476948</v>
          </cell>
          <cell r="H135">
            <v>325797.21999999991</v>
          </cell>
          <cell r="I135">
            <v>349470.23000000004</v>
          </cell>
          <cell r="J135">
            <v>928918.58896655857</v>
          </cell>
          <cell r="K135">
            <v>942300.63376917492</v>
          </cell>
          <cell r="L135">
            <v>325797.21999999991</v>
          </cell>
          <cell r="M135">
            <v>349470.23000000004</v>
          </cell>
          <cell r="N135">
            <v>0</v>
          </cell>
          <cell r="O135">
            <v>0</v>
          </cell>
          <cell r="P135">
            <v>0</v>
          </cell>
          <cell r="Q135">
            <v>0</v>
          </cell>
          <cell r="R135">
            <v>0</v>
          </cell>
          <cell r="T135">
            <v>0</v>
          </cell>
        </row>
        <row r="136">
          <cell r="B136">
            <v>33200</v>
          </cell>
          <cell r="C136" t="str">
            <v>Durham Public Schools</v>
          </cell>
          <cell r="D136">
            <v>206090928.02835992</v>
          </cell>
          <cell r="E136">
            <v>209256767.56590196</v>
          </cell>
          <cell r="F136">
            <v>2360413438.8245788</v>
          </cell>
          <cell r="G136">
            <v>2233444743.7535615</v>
          </cell>
          <cell r="H136">
            <v>11538019.280000001</v>
          </cell>
          <cell r="I136">
            <v>12147277.119999997</v>
          </cell>
          <cell r="J136">
            <v>32897397.310654007</v>
          </cell>
          <cell r="K136">
            <v>32753539.34652973</v>
          </cell>
          <cell r="L136">
            <v>11538019.280000001</v>
          </cell>
          <cell r="M136">
            <v>12147277.119999997</v>
          </cell>
          <cell r="N136">
            <v>0</v>
          </cell>
          <cell r="O136">
            <v>0</v>
          </cell>
          <cell r="P136">
            <v>0</v>
          </cell>
          <cell r="Q136">
            <v>0</v>
          </cell>
          <cell r="R136">
            <v>0</v>
          </cell>
          <cell r="T136">
            <v>0</v>
          </cell>
        </row>
        <row r="137">
          <cell r="B137">
            <v>33202</v>
          </cell>
          <cell r="C137" t="str">
            <v>Central Park School For Children</v>
          </cell>
          <cell r="D137">
            <v>2311338.4043005779</v>
          </cell>
          <cell r="E137">
            <v>2722323.9935597242</v>
          </cell>
          <cell r="F137">
            <v>28241064.610799994</v>
          </cell>
          <cell r="G137">
            <v>33124982.61022396</v>
          </cell>
          <cell r="H137">
            <v>129400.48999999999</v>
          </cell>
          <cell r="I137">
            <v>158029.89000000001</v>
          </cell>
          <cell r="J137">
            <v>368948.883549041</v>
          </cell>
          <cell r="K137">
            <v>426106.86896412604</v>
          </cell>
          <cell r="L137">
            <v>129400.48999999999</v>
          </cell>
          <cell r="M137">
            <v>158029.89000000001</v>
          </cell>
          <cell r="N137">
            <v>0</v>
          </cell>
          <cell r="O137">
            <v>0</v>
          </cell>
          <cell r="P137">
            <v>0</v>
          </cell>
          <cell r="Q137">
            <v>0</v>
          </cell>
          <cell r="R137">
            <v>0</v>
          </cell>
          <cell r="T137">
            <v>0</v>
          </cell>
        </row>
        <row r="138">
          <cell r="B138">
            <v>33203</v>
          </cell>
          <cell r="C138" t="str">
            <v>Healthy Start Academy</v>
          </cell>
          <cell r="D138">
            <v>1415820.5181660494</v>
          </cell>
          <cell r="E138">
            <v>1582990.2127562717</v>
          </cell>
          <cell r="F138">
            <v>19541158.916000001</v>
          </cell>
          <cell r="G138">
            <v>19121235.259954982</v>
          </cell>
          <cell r="H138">
            <v>79264.840000000011</v>
          </cell>
          <cell r="I138">
            <v>91891.989999999991</v>
          </cell>
          <cell r="J138">
            <v>226001.26338542748</v>
          </cell>
          <cell r="K138">
            <v>247774.6971904035</v>
          </cell>
          <cell r="L138">
            <v>79264.840000000011</v>
          </cell>
          <cell r="M138">
            <v>91891.989999999991</v>
          </cell>
          <cell r="N138">
            <v>0</v>
          </cell>
          <cell r="O138">
            <v>0</v>
          </cell>
          <cell r="P138">
            <v>0</v>
          </cell>
          <cell r="Q138">
            <v>0</v>
          </cell>
          <cell r="R138">
            <v>0</v>
          </cell>
          <cell r="T138">
            <v>0</v>
          </cell>
        </row>
        <row r="139">
          <cell r="B139">
            <v>33204</v>
          </cell>
          <cell r="C139" t="str">
            <v>Voyager Academy</v>
          </cell>
          <cell r="D139">
            <v>5076438.867789614</v>
          </cell>
          <cell r="E139">
            <v>5381784.8776733922</v>
          </cell>
          <cell r="F139">
            <v>68952111.42930001</v>
          </cell>
          <cell r="G139">
            <v>69043834.992967933</v>
          </cell>
          <cell r="H139">
            <v>284204.88999999996</v>
          </cell>
          <cell r="I139">
            <v>312410.59999999998</v>
          </cell>
          <cell r="J139">
            <v>810329.82846261247</v>
          </cell>
          <cell r="K139">
            <v>842374.20273597597</v>
          </cell>
          <cell r="L139">
            <v>284204.88999999996</v>
          </cell>
          <cell r="M139">
            <v>312410.59999999998</v>
          </cell>
          <cell r="N139">
            <v>0</v>
          </cell>
          <cell r="O139">
            <v>0</v>
          </cell>
          <cell r="P139">
            <v>0</v>
          </cell>
          <cell r="Q139">
            <v>0</v>
          </cell>
          <cell r="R139">
            <v>0</v>
          </cell>
          <cell r="T139">
            <v>0</v>
          </cell>
        </row>
        <row r="140">
          <cell r="B140">
            <v>33205</v>
          </cell>
          <cell r="C140" t="str">
            <v>Durham Technical Institute</v>
          </cell>
          <cell r="D140">
            <v>18323399.654876031</v>
          </cell>
          <cell r="E140">
            <v>19445137.126165729</v>
          </cell>
          <cell r="F140">
            <v>190436540.39355904</v>
          </cell>
          <cell r="G140">
            <v>168660273.256717</v>
          </cell>
          <cell r="H140">
            <v>1025837.1900000001</v>
          </cell>
          <cell r="I140">
            <v>1128782.94</v>
          </cell>
          <cell r="J140">
            <v>2924884.4881003578</v>
          </cell>
          <cell r="K140">
            <v>3043615.1306788921</v>
          </cell>
          <cell r="L140">
            <v>1025837.1900000001</v>
          </cell>
          <cell r="M140">
            <v>1128782.94</v>
          </cell>
          <cell r="N140">
            <v>0</v>
          </cell>
          <cell r="O140">
            <v>0</v>
          </cell>
          <cell r="P140">
            <v>0</v>
          </cell>
          <cell r="Q140">
            <v>0</v>
          </cell>
          <cell r="R140">
            <v>0</v>
          </cell>
          <cell r="T140">
            <v>0</v>
          </cell>
        </row>
        <row r="141">
          <cell r="B141">
            <v>33206</v>
          </cell>
          <cell r="C141" t="str">
            <v>Bear Grass Charter School</v>
          </cell>
          <cell r="D141">
            <v>1290150.2741229129</v>
          </cell>
          <cell r="E141">
            <v>1560793.3428338699</v>
          </cell>
          <cell r="F141">
            <v>15561724.852200005</v>
          </cell>
          <cell r="G141">
            <v>15787374.455390988</v>
          </cell>
          <cell r="H141">
            <v>72229.179999999993</v>
          </cell>
          <cell r="I141">
            <v>90603.470000000016</v>
          </cell>
          <cell r="J141">
            <v>205941.06962549154</v>
          </cell>
          <cell r="K141">
            <v>244300.37203079197</v>
          </cell>
          <cell r="L141">
            <v>72229.179999999993</v>
          </cell>
          <cell r="M141">
            <v>90603.470000000016</v>
          </cell>
          <cell r="N141">
            <v>0</v>
          </cell>
          <cell r="O141">
            <v>0</v>
          </cell>
          <cell r="P141">
            <v>0</v>
          </cell>
          <cell r="Q141">
            <v>0</v>
          </cell>
          <cell r="R141">
            <v>0</v>
          </cell>
          <cell r="T141">
            <v>0</v>
          </cell>
        </row>
        <row r="142">
          <cell r="B142">
            <v>33207</v>
          </cell>
          <cell r="C142" t="str">
            <v>Invest Collegiate Charter (Buncombe)</v>
          </cell>
          <cell r="D142">
            <v>2460409.1641895673</v>
          </cell>
          <cell r="E142">
            <v>3117563.920740318</v>
          </cell>
          <cell r="F142">
            <v>31930114.221099988</v>
          </cell>
          <cell r="G142">
            <v>45271507.553263955</v>
          </cell>
          <cell r="H142">
            <v>137746.23000000001</v>
          </cell>
          <cell r="I142">
            <v>180973.41999999998</v>
          </cell>
          <cell r="J142">
            <v>392744.3997436905</v>
          </cell>
          <cell r="K142">
            <v>487971.08801334823</v>
          </cell>
          <cell r="L142">
            <v>137746.23000000001</v>
          </cell>
          <cell r="M142">
            <v>180973.41999999998</v>
          </cell>
          <cell r="N142">
            <v>0</v>
          </cell>
          <cell r="O142">
            <v>0</v>
          </cell>
          <cell r="P142">
            <v>0</v>
          </cell>
          <cell r="Q142">
            <v>0</v>
          </cell>
          <cell r="R142">
            <v>0</v>
          </cell>
          <cell r="T142">
            <v>0</v>
          </cell>
        </row>
        <row r="143">
          <cell r="B143">
            <v>33208</v>
          </cell>
          <cell r="C143" t="str">
            <v>Kipp Halifax College Prep Charter</v>
          </cell>
          <cell r="D143">
            <v>503470.29346250289</v>
          </cell>
          <cell r="E143">
            <v>108589.67441262626</v>
          </cell>
          <cell r="F143">
            <v>5103787.2952999994</v>
          </cell>
          <cell r="G143">
            <v>4275285.6743969955</v>
          </cell>
          <cell r="H143">
            <v>28186.83</v>
          </cell>
          <cell r="I143">
            <v>6303.59</v>
          </cell>
          <cell r="J143">
            <v>80366.770321245436</v>
          </cell>
          <cell r="K143">
            <v>16996.803567562918</v>
          </cell>
          <cell r="L143">
            <v>28186.83</v>
          </cell>
          <cell r="M143">
            <v>6303.59</v>
          </cell>
          <cell r="N143">
            <v>0</v>
          </cell>
          <cell r="O143">
            <v>0</v>
          </cell>
          <cell r="P143">
            <v>0</v>
          </cell>
          <cell r="Q143">
            <v>0</v>
          </cell>
          <cell r="R143">
            <v>0</v>
          </cell>
          <cell r="T143">
            <v>0</v>
          </cell>
        </row>
        <row r="144">
          <cell r="B144">
            <v>33209</v>
          </cell>
          <cell r="C144" t="str">
            <v>Pioneer Springs Community Charter</v>
          </cell>
          <cell r="D144">
            <v>805377.2800405724</v>
          </cell>
          <cell r="E144">
            <v>976251.59349274274</v>
          </cell>
          <cell r="F144">
            <v>11768698.4888</v>
          </cell>
          <cell r="G144">
            <v>11706423.65120499</v>
          </cell>
          <cell r="H144">
            <v>45089.120000000003</v>
          </cell>
          <cell r="I144">
            <v>56671.039999999994</v>
          </cell>
          <cell r="J144">
            <v>128558.86777715245</v>
          </cell>
          <cell r="K144">
            <v>152806.02559010033</v>
          </cell>
          <cell r="L144">
            <v>45089.120000000003</v>
          </cell>
          <cell r="M144">
            <v>56671.039999999994</v>
          </cell>
          <cell r="N144">
            <v>0</v>
          </cell>
          <cell r="O144">
            <v>0</v>
          </cell>
          <cell r="P144">
            <v>0</v>
          </cell>
          <cell r="Q144">
            <v>0</v>
          </cell>
          <cell r="R144">
            <v>0</v>
          </cell>
          <cell r="T144">
            <v>0</v>
          </cell>
        </row>
        <row r="145">
          <cell r="B145">
            <v>33300</v>
          </cell>
          <cell r="C145" t="str">
            <v>Edgecombe County Schools</v>
          </cell>
          <cell r="D145">
            <v>30800289.347522162</v>
          </cell>
          <cell r="E145">
            <v>32647574.958123442</v>
          </cell>
          <cell r="F145">
            <v>340240809.52600038</v>
          </cell>
          <cell r="G145">
            <v>322746365.81789714</v>
          </cell>
          <cell r="H145">
            <v>1724356.99</v>
          </cell>
          <cell r="I145">
            <v>1895179.5200000003</v>
          </cell>
          <cell r="J145">
            <v>4916516.0526091121</v>
          </cell>
          <cell r="K145">
            <v>5110102.9773047073</v>
          </cell>
          <cell r="L145">
            <v>1724356.99</v>
          </cell>
          <cell r="M145">
            <v>1895179.5200000003</v>
          </cell>
          <cell r="N145">
            <v>0</v>
          </cell>
          <cell r="O145">
            <v>0</v>
          </cell>
          <cell r="P145">
            <v>0</v>
          </cell>
          <cell r="Q145">
            <v>0</v>
          </cell>
          <cell r="R145">
            <v>0</v>
          </cell>
          <cell r="T145">
            <v>0</v>
          </cell>
        </row>
        <row r="146">
          <cell r="B146">
            <v>33305</v>
          </cell>
          <cell r="C146" t="str">
            <v>Edgecombe Technical College</v>
          </cell>
          <cell r="D146">
            <v>9890252.8145646062</v>
          </cell>
          <cell r="E146">
            <v>9585865.7015729751</v>
          </cell>
          <cell r="F146">
            <v>86758747.13913925</v>
          </cell>
          <cell r="G146">
            <v>77126323.471766964</v>
          </cell>
          <cell r="H146">
            <v>553706.70000000007</v>
          </cell>
          <cell r="I146">
            <v>556455.91999999993</v>
          </cell>
          <cell r="J146">
            <v>1578737.9845209538</v>
          </cell>
          <cell r="K146">
            <v>1500410.3957026873</v>
          </cell>
          <cell r="L146">
            <v>553706.70000000007</v>
          </cell>
          <cell r="M146">
            <v>556455.91999999993</v>
          </cell>
          <cell r="N146">
            <v>0</v>
          </cell>
          <cell r="O146">
            <v>0</v>
          </cell>
          <cell r="P146">
            <v>0</v>
          </cell>
          <cell r="Q146">
            <v>0</v>
          </cell>
          <cell r="R146">
            <v>0</v>
          </cell>
          <cell r="T146">
            <v>0</v>
          </cell>
        </row>
        <row r="147">
          <cell r="B147">
            <v>33400</v>
          </cell>
          <cell r="C147" t="str">
            <v>Winston-Salem-Forsyth County Schools</v>
          </cell>
          <cell r="D147">
            <v>280678233.04733789</v>
          </cell>
          <cell r="E147">
            <v>291930084.01741481</v>
          </cell>
          <cell r="F147">
            <v>3025967618.994173</v>
          </cell>
          <cell r="G147">
            <v>2915868505.9297028</v>
          </cell>
          <cell r="H147">
            <v>15713796.310000002</v>
          </cell>
          <cell r="I147">
            <v>16946432.229999997</v>
          </cell>
          <cell r="J147">
            <v>44803443.981483698</v>
          </cell>
          <cell r="K147">
            <v>45693831.576026857</v>
          </cell>
          <cell r="L147">
            <v>15713796.310000002</v>
          </cell>
          <cell r="M147">
            <v>16946432.229999997</v>
          </cell>
          <cell r="N147">
            <v>0</v>
          </cell>
          <cell r="O147">
            <v>0</v>
          </cell>
          <cell r="P147">
            <v>0</v>
          </cell>
          <cell r="Q147">
            <v>0</v>
          </cell>
          <cell r="R147">
            <v>0</v>
          </cell>
          <cell r="T147">
            <v>0</v>
          </cell>
        </row>
        <row r="148">
          <cell r="B148">
            <v>33402</v>
          </cell>
          <cell r="C148" t="str">
            <v>Arts Based Elementary Charter</v>
          </cell>
          <cell r="D148">
            <v>1848554.4788531268</v>
          </cell>
          <cell r="E148">
            <v>2090917.8596928637</v>
          </cell>
          <cell r="F148">
            <v>23937073.506199997</v>
          </cell>
          <cell r="G148">
            <v>23669586.921950992</v>
          </cell>
          <cell r="H148">
            <v>103491.48999999999</v>
          </cell>
          <cell r="I148">
            <v>121377</v>
          </cell>
          <cell r="J148">
            <v>295076.70096401288</v>
          </cell>
          <cell r="K148">
            <v>327277.15898719366</v>
          </cell>
          <cell r="L148">
            <v>103491.48999999999</v>
          </cell>
          <cell r="M148">
            <v>121377</v>
          </cell>
          <cell r="N148">
            <v>0</v>
          </cell>
          <cell r="O148">
            <v>0</v>
          </cell>
          <cell r="P148">
            <v>0</v>
          </cell>
          <cell r="Q148">
            <v>0</v>
          </cell>
          <cell r="R148">
            <v>0</v>
          </cell>
          <cell r="T148">
            <v>0</v>
          </cell>
        </row>
        <row r="149">
          <cell r="B149">
            <v>33405</v>
          </cell>
          <cell r="C149" t="str">
            <v>Forsyth Technical Institute</v>
          </cell>
          <cell r="D149">
            <v>29990558.944224395</v>
          </cell>
          <cell r="E149">
            <v>30395564.071218222</v>
          </cell>
          <cell r="F149">
            <v>304144971.65534997</v>
          </cell>
          <cell r="G149">
            <v>260220059.54016963</v>
          </cell>
          <cell r="H149">
            <v>1679024.1600000001</v>
          </cell>
          <cell r="I149">
            <v>1764451.13</v>
          </cell>
          <cell r="J149">
            <v>4787262.3147243606</v>
          </cell>
          <cell r="K149">
            <v>4757611.0218422227</v>
          </cell>
          <cell r="L149">
            <v>1679024.1600000001</v>
          </cell>
          <cell r="M149">
            <v>1764451.13</v>
          </cell>
          <cell r="N149">
            <v>0</v>
          </cell>
          <cell r="O149">
            <v>0</v>
          </cell>
          <cell r="P149">
            <v>0</v>
          </cell>
          <cell r="Q149">
            <v>0</v>
          </cell>
          <cell r="R149">
            <v>0</v>
          </cell>
          <cell r="T149">
            <v>0</v>
          </cell>
        </row>
        <row r="150">
          <cell r="B150">
            <v>33500</v>
          </cell>
          <cell r="C150" t="str">
            <v>Franklin County Schools</v>
          </cell>
          <cell r="D150">
            <v>45161915.652118869</v>
          </cell>
          <cell r="E150">
            <v>43536664.901750259</v>
          </cell>
          <cell r="F150">
            <v>505844242.20540476</v>
          </cell>
          <cell r="G150">
            <v>465280608.86116701</v>
          </cell>
          <cell r="H150">
            <v>2528393.9399999995</v>
          </cell>
          <cell r="I150">
            <v>2527287.12</v>
          </cell>
          <cell r="J150">
            <v>7208999.914414241</v>
          </cell>
          <cell r="K150">
            <v>6814498.2045900524</v>
          </cell>
          <cell r="L150">
            <v>2528393.9399999995</v>
          </cell>
          <cell r="M150">
            <v>2527287.12</v>
          </cell>
          <cell r="N150">
            <v>0</v>
          </cell>
          <cell r="O150">
            <v>0</v>
          </cell>
          <cell r="P150">
            <v>0</v>
          </cell>
          <cell r="Q150">
            <v>0</v>
          </cell>
          <cell r="R150">
            <v>0</v>
          </cell>
          <cell r="T150">
            <v>0</v>
          </cell>
        </row>
        <row r="151">
          <cell r="B151">
            <v>33501</v>
          </cell>
          <cell r="C151" t="str">
            <v>A Childs Garden Charter (AKA Cross Creek Charter)</v>
          </cell>
          <cell r="D151">
            <v>876324.9190739789</v>
          </cell>
          <cell r="E151">
            <v>963909.3951375722</v>
          </cell>
          <cell r="F151">
            <v>10504364.202400001</v>
          </cell>
          <cell r="G151">
            <v>11280829.795048993</v>
          </cell>
          <cell r="H151">
            <v>49061.13</v>
          </cell>
          <cell r="I151">
            <v>55954.58</v>
          </cell>
          <cell r="J151">
            <v>139883.93041753059</v>
          </cell>
          <cell r="K151">
            <v>150874.18518106104</v>
          </cell>
          <cell r="L151">
            <v>49061.13</v>
          </cell>
          <cell r="M151">
            <v>55954.58</v>
          </cell>
          <cell r="N151">
            <v>0</v>
          </cell>
          <cell r="O151">
            <v>0</v>
          </cell>
          <cell r="P151">
            <v>0</v>
          </cell>
          <cell r="Q151">
            <v>0</v>
          </cell>
          <cell r="R151">
            <v>0</v>
          </cell>
          <cell r="T151">
            <v>0</v>
          </cell>
        </row>
        <row r="152">
          <cell r="B152">
            <v>33600</v>
          </cell>
          <cell r="C152" t="str">
            <v>Gaston County Schools</v>
          </cell>
          <cell r="D152">
            <v>143891164.44974682</v>
          </cell>
          <cell r="E152">
            <v>150274442.4601185</v>
          </cell>
          <cell r="F152">
            <v>1603241985.7174375</v>
          </cell>
          <cell r="G152">
            <v>1559941536.8607745</v>
          </cell>
          <cell r="H152">
            <v>8055759.8799999999</v>
          </cell>
          <cell r="I152">
            <v>8723375.1999999993</v>
          </cell>
          <cell r="J152">
            <v>22968719.931935009</v>
          </cell>
          <cell r="K152">
            <v>23521436.946335319</v>
          </cell>
          <cell r="L152">
            <v>8055759.8799999999</v>
          </cell>
          <cell r="M152">
            <v>8723375.1999999993</v>
          </cell>
          <cell r="N152">
            <v>0</v>
          </cell>
          <cell r="O152">
            <v>0</v>
          </cell>
          <cell r="P152">
            <v>0</v>
          </cell>
          <cell r="Q152">
            <v>0</v>
          </cell>
          <cell r="R152">
            <v>0</v>
          </cell>
          <cell r="T152">
            <v>0</v>
          </cell>
        </row>
        <row r="153">
          <cell r="B153">
            <v>33605</v>
          </cell>
          <cell r="C153" t="str">
            <v>Gaston College</v>
          </cell>
          <cell r="D153">
            <v>22843715.10374115</v>
          </cell>
          <cell r="E153">
            <v>23070239.371783033</v>
          </cell>
          <cell r="F153">
            <v>213443448.58930016</v>
          </cell>
          <cell r="G153">
            <v>190110180.63348976</v>
          </cell>
          <cell r="H153">
            <v>1278907.46</v>
          </cell>
          <cell r="I153">
            <v>1339218.77</v>
          </cell>
          <cell r="J153">
            <v>3646442.7571297437</v>
          </cell>
          <cell r="K153">
            <v>3611027.7425535643</v>
          </cell>
          <cell r="L153">
            <v>1278907.46</v>
          </cell>
          <cell r="M153">
            <v>1339218.77</v>
          </cell>
          <cell r="N153">
            <v>0</v>
          </cell>
          <cell r="O153">
            <v>0</v>
          </cell>
          <cell r="P153">
            <v>0</v>
          </cell>
          <cell r="Q153">
            <v>0</v>
          </cell>
          <cell r="R153">
            <v>0</v>
          </cell>
          <cell r="T153">
            <v>0</v>
          </cell>
        </row>
        <row r="154">
          <cell r="B154">
            <v>33700</v>
          </cell>
          <cell r="C154" t="str">
            <v>Gates County Schools</v>
          </cell>
          <cell r="D154">
            <v>10392053.913622342</v>
          </cell>
          <cell r="E154">
            <v>10855670.090137418</v>
          </cell>
          <cell r="F154">
            <v>113746970.07750002</v>
          </cell>
          <cell r="G154">
            <v>105196586.12824695</v>
          </cell>
          <cell r="H154">
            <v>581800.07999999996</v>
          </cell>
          <cell r="I154">
            <v>630167.58999999985</v>
          </cell>
          <cell r="J154">
            <v>1658838.3086087445</v>
          </cell>
          <cell r="K154">
            <v>1699164.2447993162</v>
          </cell>
          <cell r="L154">
            <v>581800.07999999996</v>
          </cell>
          <cell r="M154">
            <v>630167.58999999985</v>
          </cell>
          <cell r="N154">
            <v>0</v>
          </cell>
          <cell r="O154">
            <v>0</v>
          </cell>
          <cell r="P154">
            <v>0</v>
          </cell>
          <cell r="Q154">
            <v>0</v>
          </cell>
          <cell r="R154">
            <v>0</v>
          </cell>
          <cell r="T154">
            <v>0</v>
          </cell>
        </row>
        <row r="155">
          <cell r="B155">
            <v>33800</v>
          </cell>
          <cell r="C155" t="str">
            <v>Graham County Schools</v>
          </cell>
          <cell r="D155">
            <v>8002533.9800584391</v>
          </cell>
          <cell r="E155">
            <v>8204856.9792062007</v>
          </cell>
          <cell r="F155">
            <v>86004421.076900065</v>
          </cell>
          <cell r="G155">
            <v>82353330.23572892</v>
          </cell>
          <cell r="H155">
            <v>448022.58999999997</v>
          </cell>
          <cell r="I155">
            <v>476288.88</v>
          </cell>
          <cell r="J155">
            <v>1277409.648025674</v>
          </cell>
          <cell r="K155">
            <v>1284250.488178093</v>
          </cell>
          <cell r="L155">
            <v>448022.58999999997</v>
          </cell>
          <cell r="M155">
            <v>476288.88</v>
          </cell>
          <cell r="N155">
            <v>0</v>
          </cell>
          <cell r="O155">
            <v>0</v>
          </cell>
          <cell r="P155">
            <v>0</v>
          </cell>
          <cell r="Q155">
            <v>0</v>
          </cell>
          <cell r="R155">
            <v>0</v>
          </cell>
          <cell r="T155">
            <v>0</v>
          </cell>
        </row>
        <row r="156">
          <cell r="B156">
            <v>33900</v>
          </cell>
          <cell r="C156" t="str">
            <v>Granville County Schools And Oxford Orphanage</v>
          </cell>
          <cell r="D156">
            <v>41465807.49657955</v>
          </cell>
          <cell r="E156">
            <v>42350134.262272827</v>
          </cell>
          <cell r="F156">
            <v>448699530.14413673</v>
          </cell>
          <cell r="G156">
            <v>413739515.22898686</v>
          </cell>
          <cell r="H156">
            <v>2321466.9900000002</v>
          </cell>
          <cell r="I156">
            <v>2458409.4600000004</v>
          </cell>
          <cell r="J156">
            <v>6619006.2661776086</v>
          </cell>
          <cell r="K156">
            <v>6628778.6293617496</v>
          </cell>
          <cell r="L156">
            <v>2321466.9900000002</v>
          </cell>
          <cell r="M156">
            <v>2458409.4600000004</v>
          </cell>
          <cell r="N156">
            <v>0</v>
          </cell>
          <cell r="O156">
            <v>0</v>
          </cell>
          <cell r="P156">
            <v>0</v>
          </cell>
          <cell r="Q156">
            <v>0</v>
          </cell>
          <cell r="R156">
            <v>0</v>
          </cell>
          <cell r="T156">
            <v>0</v>
          </cell>
        </row>
        <row r="157">
          <cell r="B157">
            <v>34000</v>
          </cell>
          <cell r="C157" t="str">
            <v>Greene County Schools</v>
          </cell>
          <cell r="D157">
            <v>17178016.137605488</v>
          </cell>
          <cell r="E157">
            <v>17840327.995964393</v>
          </cell>
          <cell r="F157">
            <v>195735824.92934257</v>
          </cell>
          <cell r="G157">
            <v>187350601.19865555</v>
          </cell>
          <cell r="H157">
            <v>961712.79</v>
          </cell>
          <cell r="I157">
            <v>1035624.3699999999</v>
          </cell>
          <cell r="J157">
            <v>2742051.905408808</v>
          </cell>
          <cell r="K157">
            <v>2792425.266660918</v>
          </cell>
          <cell r="L157">
            <v>961712.79</v>
          </cell>
          <cell r="M157">
            <v>1035624.3699999999</v>
          </cell>
          <cell r="N157">
            <v>0</v>
          </cell>
          <cell r="O157">
            <v>0</v>
          </cell>
          <cell r="P157">
            <v>0</v>
          </cell>
          <cell r="Q157">
            <v>0</v>
          </cell>
          <cell r="R157">
            <v>0</v>
          </cell>
          <cell r="T157">
            <v>0</v>
          </cell>
        </row>
        <row r="158">
          <cell r="B158">
            <v>34100</v>
          </cell>
          <cell r="C158" t="str">
            <v>Guilford County Schools</v>
          </cell>
          <cell r="D158">
            <v>386871141.28413934</v>
          </cell>
          <cell r="E158">
            <v>398819292.00846201</v>
          </cell>
          <cell r="F158">
            <v>4441086748.0954542</v>
          </cell>
          <cell r="G158">
            <v>4180586492.0614166</v>
          </cell>
          <cell r="H158">
            <v>21659015.900000002</v>
          </cell>
          <cell r="I158">
            <v>23151310.789999999</v>
          </cell>
          <cell r="J158">
            <v>61754555.450879119</v>
          </cell>
          <cell r="K158">
            <v>62424472.694009252</v>
          </cell>
          <cell r="L158">
            <v>21659015.900000002</v>
          </cell>
          <cell r="M158">
            <v>23151310.789999999</v>
          </cell>
          <cell r="N158">
            <v>0</v>
          </cell>
          <cell r="O158">
            <v>0</v>
          </cell>
          <cell r="P158">
            <v>0</v>
          </cell>
          <cell r="Q158">
            <v>0</v>
          </cell>
          <cell r="R158">
            <v>0</v>
          </cell>
          <cell r="T158">
            <v>0</v>
          </cell>
        </row>
        <row r="159">
          <cell r="B159">
            <v>34105</v>
          </cell>
          <cell r="C159" t="str">
            <v>Guilford Technical Community College</v>
          </cell>
          <cell r="D159">
            <v>36311314.63348113</v>
          </cell>
          <cell r="E159">
            <v>38706318.028769024</v>
          </cell>
          <cell r="F159">
            <v>372585535.59367543</v>
          </cell>
          <cell r="G159">
            <v>331042129.71413642</v>
          </cell>
          <cell r="H159">
            <v>2032892.2400000002</v>
          </cell>
          <cell r="I159">
            <v>2246887.29</v>
          </cell>
          <cell r="J159">
            <v>5796217.0183707122</v>
          </cell>
          <cell r="K159">
            <v>6058436.8441766948</v>
          </cell>
          <cell r="L159">
            <v>2032892.2400000002</v>
          </cell>
          <cell r="M159">
            <v>2246887.29</v>
          </cell>
          <cell r="N159">
            <v>0</v>
          </cell>
          <cell r="O159">
            <v>0</v>
          </cell>
          <cell r="P159">
            <v>0</v>
          </cell>
          <cell r="Q159">
            <v>0</v>
          </cell>
          <cell r="R159">
            <v>0</v>
          </cell>
          <cell r="T159">
            <v>0</v>
          </cell>
        </row>
        <row r="160">
          <cell r="B160">
            <v>34200</v>
          </cell>
          <cell r="C160" t="str">
            <v>Halifax County Schools</v>
          </cell>
          <cell r="D160">
            <v>15988799.343061125</v>
          </cell>
          <cell r="E160">
            <v>14882400.590040855</v>
          </cell>
          <cell r="F160">
            <v>170585589.21027422</v>
          </cell>
          <cell r="G160">
            <v>136988910.3581019</v>
          </cell>
          <cell r="H160">
            <v>895134.38</v>
          </cell>
          <cell r="I160">
            <v>863917.79</v>
          </cell>
          <cell r="J160">
            <v>2552222.4075609222</v>
          </cell>
          <cell r="K160">
            <v>2329440.9971386259</v>
          </cell>
          <cell r="L160">
            <v>895134.38</v>
          </cell>
          <cell r="M160">
            <v>863917.79</v>
          </cell>
          <cell r="N160">
            <v>0</v>
          </cell>
          <cell r="O160">
            <v>0</v>
          </cell>
          <cell r="P160">
            <v>0</v>
          </cell>
          <cell r="Q160">
            <v>0</v>
          </cell>
          <cell r="R160">
            <v>0</v>
          </cell>
          <cell r="T160">
            <v>0</v>
          </cell>
        </row>
        <row r="161">
          <cell r="B161">
            <v>34205</v>
          </cell>
          <cell r="C161" t="str">
            <v>Halifax Community College</v>
          </cell>
          <cell r="D161">
            <v>7112787.451913463</v>
          </cell>
          <cell r="E161">
            <v>7305974.8762734719</v>
          </cell>
          <cell r="F161">
            <v>69599223.944643199</v>
          </cell>
          <cell r="G161">
            <v>59354323.899003968</v>
          </cell>
          <cell r="H161">
            <v>398210.05</v>
          </cell>
          <cell r="I161">
            <v>424109.11</v>
          </cell>
          <cell r="J161">
            <v>1135383.2846035422</v>
          </cell>
          <cell r="K161">
            <v>1143554.5830049119</v>
          </cell>
          <cell r="L161">
            <v>398210.05</v>
          </cell>
          <cell r="M161">
            <v>424109.11</v>
          </cell>
          <cell r="N161">
            <v>0</v>
          </cell>
          <cell r="O161">
            <v>0</v>
          </cell>
          <cell r="P161">
            <v>0</v>
          </cell>
          <cell r="Q161">
            <v>0</v>
          </cell>
          <cell r="R161">
            <v>0</v>
          </cell>
          <cell r="T161">
            <v>0</v>
          </cell>
        </row>
        <row r="162">
          <cell r="B162">
            <v>34220</v>
          </cell>
          <cell r="C162" t="str">
            <v>Roanoke Rapids City Schools</v>
          </cell>
          <cell r="D162">
            <v>15646905.817647012</v>
          </cell>
          <cell r="E162">
            <v>16235554.18037466</v>
          </cell>
          <cell r="F162">
            <v>155206534.69359991</v>
          </cell>
          <cell r="G162">
            <v>154400988.96162388</v>
          </cell>
          <cell r="H162">
            <v>875993.44</v>
          </cell>
          <cell r="I162">
            <v>942467.85000000009</v>
          </cell>
          <cell r="J162">
            <v>2497647.4330528718</v>
          </cell>
          <cell r="K162">
            <v>2541240.9301990382</v>
          </cell>
          <cell r="L162">
            <v>875993.44</v>
          </cell>
          <cell r="M162">
            <v>942467.85000000009</v>
          </cell>
          <cell r="N162">
            <v>0</v>
          </cell>
          <cell r="O162">
            <v>0</v>
          </cell>
          <cell r="P162">
            <v>0</v>
          </cell>
          <cell r="Q162">
            <v>0</v>
          </cell>
          <cell r="R162">
            <v>0</v>
          </cell>
          <cell r="T162">
            <v>0</v>
          </cell>
        </row>
        <row r="163">
          <cell r="B163">
            <v>34230</v>
          </cell>
          <cell r="C163" t="str">
            <v>Weldon City Schools</v>
          </cell>
          <cell r="D163">
            <v>6848388.1299125412</v>
          </cell>
          <cell r="E163">
            <v>6323248.1334105739</v>
          </cell>
          <cell r="F163">
            <v>73076508.394220456</v>
          </cell>
          <cell r="G163">
            <v>64704790.844051942</v>
          </cell>
          <cell r="H163">
            <v>383407.63</v>
          </cell>
          <cell r="I163">
            <v>367062.19</v>
          </cell>
          <cell r="J163">
            <v>1093178.3722973831</v>
          </cell>
          <cell r="K163">
            <v>989735.04630051402</v>
          </cell>
          <cell r="L163">
            <v>383407.63</v>
          </cell>
          <cell r="M163">
            <v>367062.19</v>
          </cell>
          <cell r="N163">
            <v>0</v>
          </cell>
          <cell r="O163">
            <v>0</v>
          </cell>
          <cell r="P163">
            <v>0</v>
          </cell>
          <cell r="Q163">
            <v>0</v>
          </cell>
          <cell r="R163">
            <v>0</v>
          </cell>
          <cell r="T163">
            <v>0</v>
          </cell>
        </row>
        <row r="164">
          <cell r="B164">
            <v>34300</v>
          </cell>
          <cell r="C164" t="str">
            <v>Harnett County Schools</v>
          </cell>
          <cell r="D164">
            <v>91913607.24327606</v>
          </cell>
          <cell r="E164">
            <v>95882723.837403089</v>
          </cell>
          <cell r="F164">
            <v>1049072210.1307783</v>
          </cell>
          <cell r="G164">
            <v>1016262087.5973247</v>
          </cell>
          <cell r="H164">
            <v>5145791.63</v>
          </cell>
          <cell r="I164">
            <v>5565956.2700000005</v>
          </cell>
          <cell r="J164">
            <v>14671768.838468079</v>
          </cell>
          <cell r="K164">
            <v>15007870.973022547</v>
          </cell>
          <cell r="L164">
            <v>5145791.63</v>
          </cell>
          <cell r="M164">
            <v>5565956.2700000005</v>
          </cell>
          <cell r="N164">
            <v>0</v>
          </cell>
          <cell r="O164">
            <v>0</v>
          </cell>
          <cell r="P164">
            <v>0</v>
          </cell>
          <cell r="Q164">
            <v>0</v>
          </cell>
          <cell r="R164">
            <v>0</v>
          </cell>
          <cell r="T164">
            <v>0</v>
          </cell>
        </row>
        <row r="165">
          <cell r="B165">
            <v>34400</v>
          </cell>
          <cell r="C165" t="str">
            <v>Haywood County Schools</v>
          </cell>
          <cell r="D165">
            <v>39313894.573284991</v>
          </cell>
          <cell r="E165">
            <v>38870981.449347503</v>
          </cell>
          <cell r="F165">
            <v>445321897.43584991</v>
          </cell>
          <cell r="G165">
            <v>406606608.03910601</v>
          </cell>
          <cell r="H165">
            <v>2200991.9500000002</v>
          </cell>
          <cell r="I165">
            <v>2256445.94</v>
          </cell>
          <cell r="J165">
            <v>6275505.7778600901</v>
          </cell>
          <cell r="K165">
            <v>6084210.4900548514</v>
          </cell>
          <cell r="L165">
            <v>2200991.9500000002</v>
          </cell>
          <cell r="M165">
            <v>2256445.94</v>
          </cell>
          <cell r="N165">
            <v>0</v>
          </cell>
          <cell r="O165">
            <v>0</v>
          </cell>
          <cell r="P165">
            <v>0</v>
          </cell>
          <cell r="Q165">
            <v>0</v>
          </cell>
          <cell r="R165">
            <v>0</v>
          </cell>
          <cell r="T165">
            <v>0</v>
          </cell>
        </row>
        <row r="166">
          <cell r="B166">
            <v>34405</v>
          </cell>
          <cell r="C166" t="str">
            <v>Haywood Technical College</v>
          </cell>
          <cell r="D166">
            <v>8410829.2913651001</v>
          </cell>
          <cell r="E166">
            <v>8235194.4700351711</v>
          </cell>
          <cell r="F166">
            <v>93311472.113350034</v>
          </cell>
          <cell r="G166">
            <v>77137379.781757936</v>
          </cell>
          <cell r="H166">
            <v>470881.04</v>
          </cell>
          <cell r="I166">
            <v>478049.96</v>
          </cell>
          <cell r="J166">
            <v>1342584.0504345179</v>
          </cell>
          <cell r="K166">
            <v>1288999.009390095</v>
          </cell>
          <cell r="L166">
            <v>470881.04</v>
          </cell>
          <cell r="M166">
            <v>478049.96</v>
          </cell>
          <cell r="N166">
            <v>0</v>
          </cell>
          <cell r="O166">
            <v>0</v>
          </cell>
          <cell r="P166">
            <v>0</v>
          </cell>
          <cell r="Q166">
            <v>0</v>
          </cell>
          <cell r="R166">
            <v>0</v>
          </cell>
          <cell r="T166">
            <v>0</v>
          </cell>
        </row>
        <row r="167">
          <cell r="B167">
            <v>34500</v>
          </cell>
          <cell r="C167" t="str">
            <v>Henderson County Schools</v>
          </cell>
          <cell r="D167">
            <v>68242639.035295248</v>
          </cell>
          <cell r="E167">
            <v>70291720.08204098</v>
          </cell>
          <cell r="F167">
            <v>765261550.13365066</v>
          </cell>
          <cell r="G167">
            <v>717772499.55105674</v>
          </cell>
          <cell r="H167">
            <v>3820570.3299999996</v>
          </cell>
          <cell r="I167">
            <v>4080408.07</v>
          </cell>
          <cell r="J167">
            <v>10893275.271013975</v>
          </cell>
          <cell r="K167">
            <v>11002285.117098117</v>
          </cell>
          <cell r="L167">
            <v>3820570.3299999996</v>
          </cell>
          <cell r="M167">
            <v>4080408.07</v>
          </cell>
          <cell r="N167">
            <v>0</v>
          </cell>
          <cell r="O167">
            <v>0</v>
          </cell>
          <cell r="P167">
            <v>0</v>
          </cell>
          <cell r="Q167">
            <v>0</v>
          </cell>
          <cell r="R167">
            <v>0</v>
          </cell>
          <cell r="T167">
            <v>0</v>
          </cell>
        </row>
        <row r="168">
          <cell r="B168">
            <v>34501</v>
          </cell>
          <cell r="C168" t="str">
            <v>Mountain Community School</v>
          </cell>
          <cell r="D168">
            <v>781480.91789534793</v>
          </cell>
          <cell r="E168">
            <v>806386.4167585508</v>
          </cell>
          <cell r="F168">
            <v>8785160.5747999996</v>
          </cell>
          <cell r="G168">
            <v>8831287.6967719961</v>
          </cell>
          <cell r="H168">
            <v>43751.279999999992</v>
          </cell>
          <cell r="I168">
            <v>46810.430000000008</v>
          </cell>
          <cell r="J168">
            <v>124744.39555709167</v>
          </cell>
          <cell r="K168">
            <v>126218.18418126089</v>
          </cell>
          <cell r="L168">
            <v>43751.279999999992</v>
          </cell>
          <cell r="M168">
            <v>46810.430000000008</v>
          </cell>
          <cell r="N168">
            <v>0</v>
          </cell>
          <cell r="O168">
            <v>0</v>
          </cell>
          <cell r="P168">
            <v>0</v>
          </cell>
          <cell r="Q168">
            <v>0</v>
          </cell>
          <cell r="R168">
            <v>0</v>
          </cell>
          <cell r="T168">
            <v>0</v>
          </cell>
        </row>
        <row r="169">
          <cell r="B169">
            <v>34505</v>
          </cell>
          <cell r="C169" t="str">
            <v>Blue Ridge Community College</v>
          </cell>
          <cell r="D169">
            <v>9830727.1450771708</v>
          </cell>
          <cell r="E169">
            <v>10358152.501635397</v>
          </cell>
          <cell r="F169">
            <v>94589426.762144983</v>
          </cell>
          <cell r="G169">
            <v>82253880.122821897</v>
          </cell>
          <cell r="H169">
            <v>550374.14999999991</v>
          </cell>
          <cell r="I169">
            <v>601286.88</v>
          </cell>
          <cell r="J169">
            <v>1569236.161136271</v>
          </cell>
          <cell r="K169">
            <v>1621291.1986840474</v>
          </cell>
          <cell r="L169">
            <v>550374.14999999991</v>
          </cell>
          <cell r="M169">
            <v>601286.88</v>
          </cell>
          <cell r="N169">
            <v>0</v>
          </cell>
          <cell r="O169">
            <v>0</v>
          </cell>
          <cell r="P169">
            <v>0</v>
          </cell>
          <cell r="Q169">
            <v>0</v>
          </cell>
          <cell r="R169">
            <v>0</v>
          </cell>
          <cell r="T169">
            <v>0</v>
          </cell>
        </row>
        <row r="170">
          <cell r="B170">
            <v>34600</v>
          </cell>
          <cell r="C170" t="str">
            <v>Hertford County Schools</v>
          </cell>
          <cell r="D170">
            <v>17315255.890475314</v>
          </cell>
          <cell r="E170">
            <v>17892398.960104994</v>
          </cell>
          <cell r="F170">
            <v>180240834.44930002</v>
          </cell>
          <cell r="G170">
            <v>166533862.66571891</v>
          </cell>
          <cell r="H170">
            <v>969396.17</v>
          </cell>
          <cell r="I170">
            <v>1038647.07</v>
          </cell>
          <cell r="J170">
            <v>2763958.8894772842</v>
          </cell>
          <cell r="K170">
            <v>2800575.5807111138</v>
          </cell>
          <cell r="L170">
            <v>969396.17</v>
          </cell>
          <cell r="M170">
            <v>1038647.07</v>
          </cell>
          <cell r="N170">
            <v>0</v>
          </cell>
          <cell r="O170">
            <v>0</v>
          </cell>
          <cell r="P170">
            <v>0</v>
          </cell>
          <cell r="Q170">
            <v>0</v>
          </cell>
          <cell r="R170">
            <v>0</v>
          </cell>
          <cell r="T170">
            <v>0</v>
          </cell>
        </row>
        <row r="171">
          <cell r="B171">
            <v>34605</v>
          </cell>
          <cell r="C171" t="str">
            <v>Roanoke-Chowan Community College</v>
          </cell>
          <cell r="D171">
            <v>4313480.3812891683</v>
          </cell>
          <cell r="E171">
            <v>3840075.3786826422</v>
          </cell>
          <cell r="F171">
            <v>42171665.991499998</v>
          </cell>
          <cell r="G171">
            <v>35567399.070505962</v>
          </cell>
          <cell r="H171">
            <v>241490.59</v>
          </cell>
          <cell r="I171">
            <v>222914.94</v>
          </cell>
          <cell r="J171">
            <v>688542.08796349389</v>
          </cell>
          <cell r="K171">
            <v>601060.89505425852</v>
          </cell>
          <cell r="L171">
            <v>241490.59</v>
          </cell>
          <cell r="M171">
            <v>222914.94</v>
          </cell>
          <cell r="N171">
            <v>0</v>
          </cell>
          <cell r="O171">
            <v>0</v>
          </cell>
          <cell r="P171">
            <v>0</v>
          </cell>
          <cell r="Q171">
            <v>0</v>
          </cell>
          <cell r="R171">
            <v>0</v>
          </cell>
          <cell r="T171">
            <v>0</v>
          </cell>
        </row>
        <row r="172">
          <cell r="B172">
            <v>34700</v>
          </cell>
          <cell r="C172" t="str">
            <v>Hoke County Schools</v>
          </cell>
          <cell r="D172">
            <v>40785144.849018112</v>
          </cell>
          <cell r="E172">
            <v>42599714.853375763</v>
          </cell>
          <cell r="F172">
            <v>502347260.23419255</v>
          </cell>
          <cell r="G172">
            <v>468833784.37033761</v>
          </cell>
          <cell r="H172">
            <v>2283360.0299999998</v>
          </cell>
          <cell r="I172">
            <v>2472897.52</v>
          </cell>
          <cell r="J172">
            <v>6510355.0520481393</v>
          </cell>
          <cell r="K172">
            <v>6667843.7826942252</v>
          </cell>
          <cell r="L172">
            <v>2283360.0299999998</v>
          </cell>
          <cell r="M172">
            <v>2472897.52</v>
          </cell>
          <cell r="N172">
            <v>0</v>
          </cell>
          <cell r="O172">
            <v>0</v>
          </cell>
          <cell r="P172">
            <v>0</v>
          </cell>
          <cell r="Q172">
            <v>0</v>
          </cell>
          <cell r="R172">
            <v>0</v>
          </cell>
          <cell r="T172">
            <v>0</v>
          </cell>
        </row>
        <row r="173">
          <cell r="B173">
            <v>34800</v>
          </cell>
          <cell r="C173" t="str">
            <v>Hyde County Schools</v>
          </cell>
          <cell r="D173">
            <v>5409229.4339260301</v>
          </cell>
          <cell r="E173">
            <v>5756147.8400734942</v>
          </cell>
          <cell r="F173">
            <v>51423047.80969999</v>
          </cell>
          <cell r="G173">
            <v>52054197.168440945</v>
          </cell>
          <cell r="H173">
            <v>302836.2</v>
          </cell>
          <cell r="I173">
            <v>334142.23</v>
          </cell>
          <cell r="J173">
            <v>863451.73722475173</v>
          </cell>
          <cell r="K173">
            <v>900970.69240503083</v>
          </cell>
          <cell r="L173">
            <v>302836.2</v>
          </cell>
          <cell r="M173">
            <v>334142.23</v>
          </cell>
          <cell r="N173">
            <v>0</v>
          </cell>
          <cell r="O173">
            <v>0</v>
          </cell>
          <cell r="P173">
            <v>0</v>
          </cell>
          <cell r="Q173">
            <v>0</v>
          </cell>
          <cell r="R173">
            <v>0</v>
          </cell>
          <cell r="T173">
            <v>0</v>
          </cell>
        </row>
        <row r="174">
          <cell r="B174">
            <v>34900</v>
          </cell>
          <cell r="C174" t="str">
            <v>Iredell County Schools</v>
          </cell>
          <cell r="D174">
            <v>98527978.604496136</v>
          </cell>
          <cell r="E174">
            <v>102778537.07109629</v>
          </cell>
          <cell r="F174">
            <v>1094443212.7282977</v>
          </cell>
          <cell r="G174">
            <v>1037451535.1020757</v>
          </cell>
          <cell r="H174">
            <v>5516097.8100000005</v>
          </cell>
          <cell r="I174">
            <v>5966255.6500000004</v>
          </cell>
          <cell r="J174">
            <v>15727592.133127244</v>
          </cell>
          <cell r="K174">
            <v>16087225.742301198</v>
          </cell>
          <cell r="L174">
            <v>5516097.8100000005</v>
          </cell>
          <cell r="M174">
            <v>5966255.6500000004</v>
          </cell>
          <cell r="N174">
            <v>0</v>
          </cell>
          <cell r="O174">
            <v>0</v>
          </cell>
          <cell r="P174">
            <v>0</v>
          </cell>
          <cell r="Q174">
            <v>0</v>
          </cell>
          <cell r="R174">
            <v>0</v>
          </cell>
          <cell r="T174">
            <v>0</v>
          </cell>
        </row>
        <row r="175">
          <cell r="B175">
            <v>34901</v>
          </cell>
          <cell r="C175" t="str">
            <v>American Renaissance Middle School</v>
          </cell>
          <cell r="D175">
            <v>2189675.1199237984</v>
          </cell>
          <cell r="E175">
            <v>2198106.8360228906</v>
          </cell>
          <cell r="F175">
            <v>27909201.869599998</v>
          </cell>
          <cell r="G175">
            <v>27170831.981139988</v>
          </cell>
          <cell r="H175">
            <v>122589.16000000002</v>
          </cell>
          <cell r="I175">
            <v>127599.28</v>
          </cell>
          <cell r="J175">
            <v>349528.30331024836</v>
          </cell>
          <cell r="K175">
            <v>344054.72080551868</v>
          </cell>
          <cell r="L175">
            <v>122589.16000000002</v>
          </cell>
          <cell r="M175">
            <v>127599.28</v>
          </cell>
          <cell r="N175">
            <v>0</v>
          </cell>
          <cell r="O175">
            <v>0</v>
          </cell>
          <cell r="P175">
            <v>0</v>
          </cell>
          <cell r="Q175">
            <v>0</v>
          </cell>
          <cell r="R175">
            <v>0</v>
          </cell>
          <cell r="T175">
            <v>0</v>
          </cell>
        </row>
        <row r="176">
          <cell r="B176">
            <v>34903</v>
          </cell>
          <cell r="C176" t="str">
            <v>Success Institute</v>
          </cell>
          <cell r="D176">
            <v>271637.85632442177</v>
          </cell>
          <cell r="E176">
            <v>258730.86536851994</v>
          </cell>
          <cell r="F176">
            <v>1750220.3961999998</v>
          </cell>
          <cell r="G176">
            <v>1641420.484460999</v>
          </cell>
          <cell r="H176">
            <v>15207.669999999998</v>
          </cell>
          <cell r="I176">
            <v>15019.23</v>
          </cell>
          <cell r="J176">
            <v>43360.368016243556</v>
          </cell>
          <cell r="K176">
            <v>40497.383561755756</v>
          </cell>
          <cell r="L176">
            <v>15207.669999999998</v>
          </cell>
          <cell r="M176">
            <v>15019.23</v>
          </cell>
          <cell r="N176">
            <v>0</v>
          </cell>
          <cell r="O176">
            <v>0</v>
          </cell>
          <cell r="P176">
            <v>0</v>
          </cell>
          <cell r="Q176">
            <v>0</v>
          </cell>
          <cell r="R176">
            <v>0</v>
          </cell>
          <cell r="T176">
            <v>0</v>
          </cell>
        </row>
        <row r="177">
          <cell r="B177">
            <v>34905</v>
          </cell>
          <cell r="C177" t="str">
            <v>Mitchell Community College</v>
          </cell>
          <cell r="D177">
            <v>10267906.753655123</v>
          </cell>
          <cell r="E177">
            <v>10445294.148157973</v>
          </cell>
          <cell r="F177">
            <v>110145218.94029997</v>
          </cell>
          <cell r="G177">
            <v>92800925.512430921</v>
          </cell>
          <cell r="H177">
            <v>574849.68999999994</v>
          </cell>
          <cell r="I177">
            <v>606345.42000000004</v>
          </cell>
          <cell r="J177">
            <v>1639021.2381267825</v>
          </cell>
          <cell r="K177">
            <v>1634930.8882448629</v>
          </cell>
          <cell r="L177">
            <v>574849.68999999994</v>
          </cell>
          <cell r="M177">
            <v>606345.42000000004</v>
          </cell>
          <cell r="N177">
            <v>0</v>
          </cell>
          <cell r="O177">
            <v>0</v>
          </cell>
          <cell r="P177">
            <v>0</v>
          </cell>
          <cell r="Q177">
            <v>0</v>
          </cell>
          <cell r="R177">
            <v>0</v>
          </cell>
          <cell r="T177">
            <v>0</v>
          </cell>
        </row>
        <row r="178">
          <cell r="B178">
            <v>34910</v>
          </cell>
          <cell r="C178" t="str">
            <v>Mooresville City Schools</v>
          </cell>
          <cell r="D178">
            <v>29719310.834522892</v>
          </cell>
          <cell r="E178">
            <v>30290775.454878721</v>
          </cell>
          <cell r="F178">
            <v>344826539.49079365</v>
          </cell>
          <cell r="G178">
            <v>323937999.8414619</v>
          </cell>
          <cell r="H178">
            <v>1663838.31</v>
          </cell>
          <cell r="I178">
            <v>1758368.1900000002</v>
          </cell>
          <cell r="J178">
            <v>4743964.1602641791</v>
          </cell>
          <cell r="K178">
            <v>4741209.1720561069</v>
          </cell>
          <cell r="L178">
            <v>1663838.31</v>
          </cell>
          <cell r="M178">
            <v>1758368.1900000002</v>
          </cell>
          <cell r="N178">
            <v>0</v>
          </cell>
          <cell r="O178">
            <v>0</v>
          </cell>
          <cell r="P178">
            <v>0</v>
          </cell>
          <cell r="Q178">
            <v>0</v>
          </cell>
          <cell r="R178">
            <v>0</v>
          </cell>
          <cell r="T178">
            <v>0</v>
          </cell>
        </row>
        <row r="179">
          <cell r="B179">
            <v>35000</v>
          </cell>
          <cell r="C179" t="str">
            <v>Jackson County Schools</v>
          </cell>
          <cell r="D179">
            <v>20065766.398119513</v>
          </cell>
          <cell r="E179">
            <v>20534071.960488115</v>
          </cell>
          <cell r="F179">
            <v>221604541.90329152</v>
          </cell>
          <cell r="G179">
            <v>213002175.664763</v>
          </cell>
          <cell r="H179">
            <v>1123383.75</v>
          </cell>
          <cell r="I179">
            <v>1191995.1999999997</v>
          </cell>
          <cell r="J179">
            <v>3203010.9032789213</v>
          </cell>
          <cell r="K179">
            <v>3214058.6979606645</v>
          </cell>
          <cell r="L179">
            <v>1123383.75</v>
          </cell>
          <cell r="M179">
            <v>1191995.1999999997</v>
          </cell>
          <cell r="N179">
            <v>0</v>
          </cell>
          <cell r="O179">
            <v>0</v>
          </cell>
          <cell r="P179">
            <v>0</v>
          </cell>
          <cell r="Q179">
            <v>0</v>
          </cell>
          <cell r="R179">
            <v>0</v>
          </cell>
          <cell r="T179">
            <v>0</v>
          </cell>
        </row>
        <row r="180">
          <cell r="B180">
            <v>35005</v>
          </cell>
          <cell r="C180" t="str">
            <v>Southwestern Community College</v>
          </cell>
          <cell r="D180">
            <v>9769601.2281127684</v>
          </cell>
          <cell r="E180">
            <v>10345221.841264462</v>
          </cell>
          <cell r="F180">
            <v>104446843.56925759</v>
          </cell>
          <cell r="G180">
            <v>91529287.984214887</v>
          </cell>
          <cell r="H180">
            <v>546952.01</v>
          </cell>
          <cell r="I180">
            <v>600536.25999999978</v>
          </cell>
          <cell r="J180">
            <v>1559478.8972159529</v>
          </cell>
          <cell r="K180">
            <v>1619267.2503159132</v>
          </cell>
          <cell r="L180">
            <v>546952.01</v>
          </cell>
          <cell r="M180">
            <v>600536.25999999978</v>
          </cell>
          <cell r="N180">
            <v>0</v>
          </cell>
          <cell r="O180">
            <v>0</v>
          </cell>
          <cell r="P180">
            <v>0</v>
          </cell>
          <cell r="Q180">
            <v>0</v>
          </cell>
          <cell r="R180">
            <v>0</v>
          </cell>
          <cell r="T180">
            <v>0</v>
          </cell>
        </row>
        <row r="181">
          <cell r="B181">
            <v>35100</v>
          </cell>
          <cell r="C181" t="str">
            <v>Johnston County Schools</v>
          </cell>
          <cell r="D181">
            <v>165748346.54271418</v>
          </cell>
          <cell r="E181">
            <v>174889575.33072755</v>
          </cell>
          <cell r="F181">
            <v>1943610128.088058</v>
          </cell>
          <cell r="G181">
            <v>1890946604.6339495</v>
          </cell>
          <cell r="H181">
            <v>9279436.1999999993</v>
          </cell>
          <cell r="I181">
            <v>10152274.459999999</v>
          </cell>
          <cell r="J181">
            <v>26457686.720927838</v>
          </cell>
          <cell r="K181">
            <v>27374276.366420701</v>
          </cell>
          <cell r="L181">
            <v>9279436.1999999993</v>
          </cell>
          <cell r="M181">
            <v>10152274.459999999</v>
          </cell>
          <cell r="N181">
            <v>0</v>
          </cell>
          <cell r="O181">
            <v>0</v>
          </cell>
          <cell r="P181">
            <v>0</v>
          </cell>
          <cell r="Q181">
            <v>0</v>
          </cell>
          <cell r="R181">
            <v>0</v>
          </cell>
          <cell r="T181">
            <v>0</v>
          </cell>
        </row>
        <row r="182">
          <cell r="B182">
            <v>35105</v>
          </cell>
          <cell r="C182" t="str">
            <v>Johnston Technical College</v>
          </cell>
          <cell r="D182">
            <v>15850759.555762302</v>
          </cell>
          <cell r="E182">
            <v>16106687.717312368</v>
          </cell>
          <cell r="F182">
            <v>180913688.44229022</v>
          </cell>
          <cell r="G182">
            <v>154544427.18122873</v>
          </cell>
          <cell r="H182">
            <v>887406.2100000002</v>
          </cell>
          <cell r="I182">
            <v>934987.2</v>
          </cell>
          <cell r="J182">
            <v>2530187.7174807135</v>
          </cell>
          <cell r="K182">
            <v>2521070.3387412033</v>
          </cell>
          <cell r="L182">
            <v>887406.2100000002</v>
          </cell>
          <cell r="M182">
            <v>934987.2</v>
          </cell>
          <cell r="N182">
            <v>0</v>
          </cell>
          <cell r="O182">
            <v>0</v>
          </cell>
          <cell r="P182">
            <v>0</v>
          </cell>
          <cell r="Q182">
            <v>0</v>
          </cell>
          <cell r="R182">
            <v>0</v>
          </cell>
          <cell r="T182">
            <v>0</v>
          </cell>
        </row>
        <row r="183">
          <cell r="B183">
            <v>35106</v>
          </cell>
          <cell r="C183" t="str">
            <v>Neuse Charter School</v>
          </cell>
          <cell r="D183">
            <v>3428282.5641887882</v>
          </cell>
          <cell r="E183">
            <v>3453320.4329383308</v>
          </cell>
          <cell r="F183">
            <v>45347219.3248</v>
          </cell>
          <cell r="G183">
            <v>42331904.881857961</v>
          </cell>
          <cell r="H183">
            <v>191932.71</v>
          </cell>
          <cell r="I183">
            <v>200463.96</v>
          </cell>
          <cell r="J183">
            <v>547241.81547567446</v>
          </cell>
          <cell r="K183">
            <v>540524.77247025736</v>
          </cell>
          <cell r="L183">
            <v>191932.71</v>
          </cell>
          <cell r="M183">
            <v>200463.96</v>
          </cell>
          <cell r="N183">
            <v>0</v>
          </cell>
          <cell r="O183">
            <v>0</v>
          </cell>
          <cell r="P183">
            <v>0</v>
          </cell>
          <cell r="Q183">
            <v>0</v>
          </cell>
          <cell r="R183">
            <v>0</v>
          </cell>
          <cell r="T183">
            <v>0</v>
          </cell>
        </row>
        <row r="184">
          <cell r="B184">
            <v>35200</v>
          </cell>
          <cell r="C184" t="str">
            <v>Jones County Schools</v>
          </cell>
          <cell r="D184">
            <v>8513982.1118189003</v>
          </cell>
          <cell r="E184">
            <v>8566208.4882946834</v>
          </cell>
          <cell r="F184">
            <v>83553045.66460003</v>
          </cell>
          <cell r="G184">
            <v>78892792.468054891</v>
          </cell>
          <cell r="H184">
            <v>476656.06</v>
          </cell>
          <cell r="I184">
            <v>497265.20000000007</v>
          </cell>
          <cell r="J184">
            <v>1359049.8859307619</v>
          </cell>
          <cell r="K184">
            <v>1340810.3835092206</v>
          </cell>
          <cell r="L184">
            <v>476656.06</v>
          </cell>
          <cell r="M184">
            <v>497265.20000000007</v>
          </cell>
          <cell r="N184">
            <v>0</v>
          </cell>
          <cell r="O184">
            <v>0</v>
          </cell>
          <cell r="P184">
            <v>0</v>
          </cell>
          <cell r="Q184">
            <v>0</v>
          </cell>
          <cell r="R184">
            <v>0</v>
          </cell>
          <cell r="T184">
            <v>0</v>
          </cell>
        </row>
        <row r="185">
          <cell r="B185">
            <v>35300</v>
          </cell>
          <cell r="C185" t="str">
            <v>Sanford-Lee County Board Of Education</v>
          </cell>
          <cell r="D185">
            <v>50538182.3815137</v>
          </cell>
          <cell r="E185">
            <v>53643614.579612203</v>
          </cell>
          <cell r="F185">
            <v>569720738.94249952</v>
          </cell>
          <cell r="G185">
            <v>571647140.85809219</v>
          </cell>
          <cell r="H185">
            <v>2829384.72</v>
          </cell>
          <cell r="I185">
            <v>3113991.7699999996</v>
          </cell>
          <cell r="J185">
            <v>8067189.9586679786</v>
          </cell>
          <cell r="K185">
            <v>8396470.3328892812</v>
          </cell>
          <cell r="L185">
            <v>2829384.72</v>
          </cell>
          <cell r="M185">
            <v>3113991.7699999996</v>
          </cell>
          <cell r="N185">
            <v>0</v>
          </cell>
          <cell r="O185">
            <v>0</v>
          </cell>
          <cell r="P185">
            <v>0</v>
          </cell>
          <cell r="Q185">
            <v>0</v>
          </cell>
          <cell r="R185">
            <v>0</v>
          </cell>
          <cell r="T185">
            <v>0</v>
          </cell>
        </row>
        <row r="186">
          <cell r="B186">
            <v>35305</v>
          </cell>
          <cell r="C186" t="str">
            <v>Central Carolina Community College</v>
          </cell>
          <cell r="D186">
            <v>20036106.00136308</v>
          </cell>
          <cell r="E186">
            <v>20747672.474893741</v>
          </cell>
          <cell r="F186">
            <v>214516259.31055698</v>
          </cell>
          <cell r="G186">
            <v>190873140.15153968</v>
          </cell>
          <cell r="H186">
            <v>1121723.2100000002</v>
          </cell>
          <cell r="I186">
            <v>1204394.6299999999</v>
          </cell>
          <cell r="J186">
            <v>3198276.3433163706</v>
          </cell>
          <cell r="K186">
            <v>3247492.1344721997</v>
          </cell>
          <cell r="L186">
            <v>1121723.2100000002</v>
          </cell>
          <cell r="M186">
            <v>1204394.6299999999</v>
          </cell>
          <cell r="N186">
            <v>0</v>
          </cell>
          <cell r="O186">
            <v>0</v>
          </cell>
          <cell r="P186">
            <v>0</v>
          </cell>
          <cell r="Q186">
            <v>0</v>
          </cell>
          <cell r="R186">
            <v>0</v>
          </cell>
          <cell r="T186">
            <v>0</v>
          </cell>
        </row>
        <row r="187">
          <cell r="B187">
            <v>35400</v>
          </cell>
          <cell r="C187" t="str">
            <v>Lenoir County Schools</v>
          </cell>
          <cell r="D187">
            <v>43183798.821562916</v>
          </cell>
          <cell r="E187">
            <v>43253653.43210844</v>
          </cell>
          <cell r="F187">
            <v>455841642.2640931</v>
          </cell>
          <cell r="G187">
            <v>422578904.81589472</v>
          </cell>
          <cell r="H187">
            <v>2417648.89</v>
          </cell>
          <cell r="I187">
            <v>2510858.41</v>
          </cell>
          <cell r="J187">
            <v>6893241.7394947913</v>
          </cell>
          <cell r="K187">
            <v>6770200.3430954982</v>
          </cell>
          <cell r="L187">
            <v>2417648.89</v>
          </cell>
          <cell r="M187">
            <v>2510858.41</v>
          </cell>
          <cell r="N187">
            <v>0</v>
          </cell>
          <cell r="O187">
            <v>0</v>
          </cell>
          <cell r="P187">
            <v>0</v>
          </cell>
          <cell r="Q187">
            <v>0</v>
          </cell>
          <cell r="R187">
            <v>0</v>
          </cell>
          <cell r="T187">
            <v>0</v>
          </cell>
        </row>
        <row r="188">
          <cell r="B188">
            <v>35401</v>
          </cell>
          <cell r="C188" t="str">
            <v>Childrens Village Academy</v>
          </cell>
          <cell r="D188">
            <v>405443.30199035472</v>
          </cell>
          <cell r="E188">
            <v>453383.79865188757</v>
          </cell>
          <cell r="F188">
            <v>4197896.2397000007</v>
          </cell>
          <cell r="G188">
            <v>5196206.7556549935</v>
          </cell>
          <cell r="H188">
            <v>22698.78</v>
          </cell>
          <cell r="I188">
            <v>26318.760000000006</v>
          </cell>
          <cell r="J188">
            <v>64719.148582244947</v>
          </cell>
          <cell r="K188">
            <v>70965.084001629584</v>
          </cell>
          <cell r="L188">
            <v>22698.78</v>
          </cell>
          <cell r="M188">
            <v>26318.760000000006</v>
          </cell>
          <cell r="N188">
            <v>0</v>
          </cell>
          <cell r="O188">
            <v>0</v>
          </cell>
          <cell r="P188">
            <v>0</v>
          </cell>
          <cell r="Q188">
            <v>0</v>
          </cell>
          <cell r="R188">
            <v>0</v>
          </cell>
          <cell r="T188">
            <v>0</v>
          </cell>
        </row>
        <row r="189">
          <cell r="B189">
            <v>35405</v>
          </cell>
          <cell r="C189" t="str">
            <v>Lenoir County Community College</v>
          </cell>
          <cell r="D189">
            <v>14582088.035837205</v>
          </cell>
          <cell r="E189">
            <v>14517997.037178002</v>
          </cell>
          <cell r="F189">
            <v>158082423.65269998</v>
          </cell>
          <cell r="G189">
            <v>137219571.82894385</v>
          </cell>
          <cell r="H189">
            <v>816379.52</v>
          </cell>
          <cell r="I189">
            <v>842764.3</v>
          </cell>
          <cell r="J189">
            <v>2327675.2078473736</v>
          </cell>
          <cell r="K189">
            <v>2272403.386142605</v>
          </cell>
          <cell r="L189">
            <v>816379.52</v>
          </cell>
          <cell r="M189">
            <v>842764.3</v>
          </cell>
          <cell r="N189">
            <v>0</v>
          </cell>
          <cell r="O189">
            <v>0</v>
          </cell>
          <cell r="P189">
            <v>0</v>
          </cell>
          <cell r="Q189">
            <v>0</v>
          </cell>
          <cell r="R189">
            <v>0</v>
          </cell>
          <cell r="T189">
            <v>0</v>
          </cell>
        </row>
        <row r="190">
          <cell r="B190">
            <v>35500</v>
          </cell>
          <cell r="C190" t="str">
            <v>Lincoln County Schools</v>
          </cell>
          <cell r="D190">
            <v>56763614.120382003</v>
          </cell>
          <cell r="E190">
            <v>56561595.647289574</v>
          </cell>
          <cell r="F190">
            <v>649863438.98545659</v>
          </cell>
          <cell r="G190">
            <v>590158266.41746807</v>
          </cell>
          <cell r="H190">
            <v>3177916.0800000005</v>
          </cell>
          <cell r="I190">
            <v>3283379.48</v>
          </cell>
          <cell r="J190">
            <v>9060928.5152517222</v>
          </cell>
          <cell r="K190">
            <v>8853202.0736321472</v>
          </cell>
          <cell r="L190">
            <v>3177916.0800000005</v>
          </cell>
          <cell r="M190">
            <v>3283379.48</v>
          </cell>
          <cell r="N190">
            <v>0</v>
          </cell>
          <cell r="O190">
            <v>0</v>
          </cell>
          <cell r="P190">
            <v>0</v>
          </cell>
          <cell r="Q190">
            <v>0</v>
          </cell>
          <cell r="R190">
            <v>0</v>
          </cell>
          <cell r="T190">
            <v>0</v>
          </cell>
        </row>
        <row r="191">
          <cell r="B191">
            <v>35600</v>
          </cell>
          <cell r="C191" t="str">
            <v>Macon County Schools</v>
          </cell>
          <cell r="D191">
            <v>23311605.56732</v>
          </cell>
          <cell r="E191">
            <v>24400800.224011701</v>
          </cell>
          <cell r="F191">
            <v>249039963.56705093</v>
          </cell>
          <cell r="G191">
            <v>243649196.03827375</v>
          </cell>
          <cell r="H191">
            <v>1305102.3500000003</v>
          </cell>
          <cell r="I191">
            <v>1416457.33</v>
          </cell>
          <cell r="J191">
            <v>3721130.0741576012</v>
          </cell>
          <cell r="K191">
            <v>3819291.3878987436</v>
          </cell>
          <cell r="L191">
            <v>1305102.3500000003</v>
          </cell>
          <cell r="M191">
            <v>1416457.33</v>
          </cell>
          <cell r="N191">
            <v>0</v>
          </cell>
          <cell r="O191">
            <v>0</v>
          </cell>
          <cell r="P191">
            <v>0</v>
          </cell>
          <cell r="Q191">
            <v>0</v>
          </cell>
          <cell r="R191">
            <v>0</v>
          </cell>
          <cell r="T191">
            <v>0</v>
          </cell>
        </row>
        <row r="192">
          <cell r="B192">
            <v>35700</v>
          </cell>
          <cell r="C192" t="str">
            <v>Madison County Schools</v>
          </cell>
          <cell r="D192">
            <v>13229971.799668498</v>
          </cell>
          <cell r="E192">
            <v>13481828.434178768</v>
          </cell>
          <cell r="F192">
            <v>140294928.03499994</v>
          </cell>
          <cell r="G192">
            <v>136256598.37553191</v>
          </cell>
          <cell r="H192">
            <v>740681.17</v>
          </cell>
          <cell r="I192">
            <v>782615.1</v>
          </cell>
          <cell r="J192">
            <v>2111842.7815636364</v>
          </cell>
          <cell r="K192">
            <v>2110218.9583568424</v>
          </cell>
          <cell r="L192">
            <v>740681.17</v>
          </cell>
          <cell r="M192">
            <v>782615.1</v>
          </cell>
          <cell r="N192">
            <v>0</v>
          </cell>
          <cell r="O192">
            <v>0</v>
          </cell>
          <cell r="P192">
            <v>0</v>
          </cell>
          <cell r="Q192">
            <v>0</v>
          </cell>
          <cell r="R192">
            <v>0</v>
          </cell>
          <cell r="T192">
            <v>0</v>
          </cell>
        </row>
        <row r="193">
          <cell r="B193">
            <v>35800</v>
          </cell>
          <cell r="C193" t="str">
            <v>Martin County Schools</v>
          </cell>
          <cell r="D193">
            <v>20232181.597204428</v>
          </cell>
          <cell r="E193">
            <v>20438965.749317795</v>
          </cell>
          <cell r="F193">
            <v>202087906.11369976</v>
          </cell>
          <cell r="G193">
            <v>188044308.86788371</v>
          </cell>
          <cell r="H193">
            <v>1132700.52</v>
          </cell>
          <cell r="I193">
            <v>1186474.3200000003</v>
          </cell>
          <cell r="J193">
            <v>3229575.0367670036</v>
          </cell>
          <cell r="K193">
            <v>3199172.3692368618</v>
          </cell>
          <cell r="L193">
            <v>1132700.52</v>
          </cell>
          <cell r="M193">
            <v>1186474.3200000003</v>
          </cell>
          <cell r="N193">
            <v>0</v>
          </cell>
          <cell r="O193">
            <v>0</v>
          </cell>
          <cell r="P193">
            <v>0</v>
          </cell>
          <cell r="Q193">
            <v>0</v>
          </cell>
          <cell r="R193">
            <v>0</v>
          </cell>
          <cell r="T193">
            <v>0</v>
          </cell>
        </row>
        <row r="194">
          <cell r="B194">
            <v>35805</v>
          </cell>
          <cell r="C194" t="str">
            <v>Martin Community College</v>
          </cell>
          <cell r="D194">
            <v>3757414.2990585133</v>
          </cell>
          <cell r="E194">
            <v>3990961.4495437327</v>
          </cell>
          <cell r="F194">
            <v>31612496.356900003</v>
          </cell>
          <cell r="G194">
            <v>29906666.280874971</v>
          </cell>
          <cell r="H194">
            <v>210359.18</v>
          </cell>
          <cell r="I194">
            <v>231673.81999999998</v>
          </cell>
          <cell r="J194">
            <v>599779.6809370023</v>
          </cell>
          <cell r="K194">
            <v>624678.06603648537</v>
          </cell>
          <cell r="L194">
            <v>210359.18</v>
          </cell>
          <cell r="M194">
            <v>231673.81999999998</v>
          </cell>
          <cell r="N194">
            <v>0</v>
          </cell>
          <cell r="O194">
            <v>0</v>
          </cell>
          <cell r="P194">
            <v>0</v>
          </cell>
          <cell r="Q194">
            <v>0</v>
          </cell>
          <cell r="R194">
            <v>0</v>
          </cell>
          <cell r="T194">
            <v>0</v>
          </cell>
        </row>
        <row r="195">
          <cell r="B195">
            <v>35900</v>
          </cell>
          <cell r="C195" t="str">
            <v>Mcdowell County Schools</v>
          </cell>
          <cell r="D195">
            <v>33925600.534607679</v>
          </cell>
          <cell r="E195">
            <v>34722083.409803011</v>
          </cell>
          <cell r="F195">
            <v>379024722.38289273</v>
          </cell>
          <cell r="G195">
            <v>350516559.86150628</v>
          </cell>
          <cell r="H195">
            <v>1899327.8199999998</v>
          </cell>
          <cell r="I195">
            <v>2015603.96</v>
          </cell>
          <cell r="J195">
            <v>5415395.8666047864</v>
          </cell>
          <cell r="K195">
            <v>5434811.6832030546</v>
          </cell>
          <cell r="L195">
            <v>1899327.8199999998</v>
          </cell>
          <cell r="M195">
            <v>2015603.96</v>
          </cell>
          <cell r="N195">
            <v>0</v>
          </cell>
          <cell r="O195">
            <v>0</v>
          </cell>
          <cell r="P195">
            <v>0</v>
          </cell>
          <cell r="Q195">
            <v>0</v>
          </cell>
          <cell r="R195">
            <v>0</v>
          </cell>
          <cell r="T195">
            <v>0</v>
          </cell>
        </row>
        <row r="196">
          <cell r="B196">
            <v>35905</v>
          </cell>
          <cell r="C196" t="str">
            <v>Mcdowell Technical College</v>
          </cell>
          <cell r="D196">
            <v>5838378.6902247462</v>
          </cell>
          <cell r="E196">
            <v>5924413.5233017299</v>
          </cell>
          <cell r="F196">
            <v>49838384.816099986</v>
          </cell>
          <cell r="G196">
            <v>45489075.83816696</v>
          </cell>
          <cell r="H196">
            <v>326862.16000000003</v>
          </cell>
          <cell r="I196">
            <v>343909.99</v>
          </cell>
          <cell r="J196">
            <v>931954.96405328927</v>
          </cell>
          <cell r="K196">
            <v>927308.17596838099</v>
          </cell>
          <cell r="L196">
            <v>326862.16000000003</v>
          </cell>
          <cell r="M196">
            <v>343909.99</v>
          </cell>
          <cell r="N196">
            <v>0</v>
          </cell>
          <cell r="O196">
            <v>0</v>
          </cell>
          <cell r="P196">
            <v>0</v>
          </cell>
          <cell r="Q196">
            <v>0</v>
          </cell>
          <cell r="R196">
            <v>0</v>
          </cell>
          <cell r="T196">
            <v>0</v>
          </cell>
        </row>
        <row r="197">
          <cell r="B197">
            <v>36000</v>
          </cell>
          <cell r="C197" t="str">
            <v>Charlotte-Mecklenburg County Schools</v>
          </cell>
          <cell r="D197">
            <v>742429738.44566464</v>
          </cell>
          <cell r="E197">
            <v>785361856.53993309</v>
          </cell>
          <cell r="F197">
            <v>8895219968.9437866</v>
          </cell>
          <cell r="G197">
            <v>8568380147.2659979</v>
          </cell>
          <cell r="H197">
            <v>41564996.18</v>
          </cell>
          <cell r="I197">
            <v>45589962.139999993</v>
          </cell>
          <cell r="J197">
            <v>118510825.85028198</v>
          </cell>
          <cell r="K197">
            <v>122927352.69048433</v>
          </cell>
          <cell r="L197">
            <v>41564996.18</v>
          </cell>
          <cell r="M197">
            <v>45589962.139999993</v>
          </cell>
          <cell r="N197">
            <v>0</v>
          </cell>
          <cell r="O197">
            <v>0</v>
          </cell>
          <cell r="P197">
            <v>0</v>
          </cell>
          <cell r="Q197">
            <v>0</v>
          </cell>
          <cell r="R197">
            <v>0</v>
          </cell>
          <cell r="T197">
            <v>0</v>
          </cell>
        </row>
        <row r="198">
          <cell r="B198">
            <v>36001</v>
          </cell>
          <cell r="C198" t="str">
            <v>Community Charter School</v>
          </cell>
          <cell r="D198">
            <v>370510.43006646389</v>
          </cell>
          <cell r="E198">
            <v>445944.12971901253</v>
          </cell>
          <cell r="F198">
            <v>4542279.4012000002</v>
          </cell>
          <cell r="G198">
            <v>4639917.4301989982</v>
          </cell>
          <cell r="H198">
            <v>20743.060000000001</v>
          </cell>
          <cell r="I198">
            <v>25886.89</v>
          </cell>
          <cell r="J198">
            <v>59142.966370457885</v>
          </cell>
          <cell r="K198">
            <v>69800.603196767042</v>
          </cell>
          <cell r="L198">
            <v>20743.060000000001</v>
          </cell>
          <cell r="M198">
            <v>25886.89</v>
          </cell>
          <cell r="N198">
            <v>0</v>
          </cell>
          <cell r="O198">
            <v>0</v>
          </cell>
          <cell r="P198">
            <v>0</v>
          </cell>
          <cell r="Q198">
            <v>0</v>
          </cell>
          <cell r="R198">
            <v>0</v>
          </cell>
          <cell r="T198">
            <v>0</v>
          </cell>
        </row>
        <row r="199">
          <cell r="B199">
            <v>36002</v>
          </cell>
          <cell r="C199" t="str">
            <v>Kennedy Charter</v>
          </cell>
          <cell r="D199">
            <v>1792059.0804279558</v>
          </cell>
          <cell r="E199">
            <v>0</v>
          </cell>
          <cell r="F199">
            <v>24992530.963199999</v>
          </cell>
          <cell r="G199">
            <v>3434255.7855419964</v>
          </cell>
          <cell r="H199">
            <v>100328.58999999998</v>
          </cell>
          <cell r="I199">
            <v>0</v>
          </cell>
          <cell r="J199">
            <v>286058.58655210253</v>
          </cell>
          <cell r="K199">
            <v>0</v>
          </cell>
          <cell r="L199">
            <v>100328.58999999998</v>
          </cell>
          <cell r="M199">
            <v>0</v>
          </cell>
          <cell r="N199">
            <v>0</v>
          </cell>
          <cell r="O199">
            <v>0</v>
          </cell>
          <cell r="P199">
            <v>0</v>
          </cell>
          <cell r="Q199">
            <v>0</v>
          </cell>
          <cell r="R199">
            <v>0</v>
          </cell>
          <cell r="T199">
            <v>0</v>
          </cell>
        </row>
        <row r="200">
          <cell r="B200">
            <v>36003</v>
          </cell>
          <cell r="C200" t="str">
            <v>Community School Of Davidson</v>
          </cell>
          <cell r="D200">
            <v>4994809.0990416463</v>
          </cell>
          <cell r="E200">
            <v>5141126.1355922045</v>
          </cell>
          <cell r="F200">
            <v>66010446.137750059</v>
          </cell>
          <cell r="G200">
            <v>62611596.121254951</v>
          </cell>
          <cell r="H200">
            <v>279634.84000000003</v>
          </cell>
          <cell r="I200">
            <v>298440.45</v>
          </cell>
          <cell r="J200">
            <v>797299.62397680827</v>
          </cell>
          <cell r="K200">
            <v>804705.52578214672</v>
          </cell>
          <cell r="L200">
            <v>279634.84000000003</v>
          </cell>
          <cell r="M200">
            <v>298440.45</v>
          </cell>
          <cell r="N200">
            <v>0</v>
          </cell>
          <cell r="O200">
            <v>0</v>
          </cell>
          <cell r="P200">
            <v>0</v>
          </cell>
          <cell r="Q200">
            <v>0</v>
          </cell>
          <cell r="R200">
            <v>0</v>
          </cell>
          <cell r="T200">
            <v>0</v>
          </cell>
        </row>
        <row r="201">
          <cell r="B201">
            <v>36004</v>
          </cell>
          <cell r="C201" t="str">
            <v>Corvian Community School</v>
          </cell>
          <cell r="D201">
            <v>2341626.4681665218</v>
          </cell>
          <cell r="E201">
            <v>2717027.1463522767</v>
          </cell>
          <cell r="F201">
            <v>33599579.738799989</v>
          </cell>
          <cell r="G201">
            <v>34219615.523080952</v>
          </cell>
          <cell r="H201">
            <v>131096.16999999998</v>
          </cell>
          <cell r="I201">
            <v>157722.41</v>
          </cell>
          <cell r="J201">
            <v>373783.63527877897</v>
          </cell>
          <cell r="K201">
            <v>425277.7894775233</v>
          </cell>
          <cell r="L201">
            <v>131096.16999999998</v>
          </cell>
          <cell r="M201">
            <v>157722.41</v>
          </cell>
          <cell r="N201">
            <v>0</v>
          </cell>
          <cell r="O201">
            <v>0</v>
          </cell>
          <cell r="P201">
            <v>0</v>
          </cell>
          <cell r="Q201">
            <v>0</v>
          </cell>
          <cell r="R201">
            <v>0</v>
          </cell>
          <cell r="T201">
            <v>0</v>
          </cell>
        </row>
        <row r="202">
          <cell r="B202">
            <v>36005</v>
          </cell>
          <cell r="C202" t="str">
            <v>Central Piedmont Community College</v>
          </cell>
          <cell r="D202">
            <v>71464369.821616605</v>
          </cell>
          <cell r="E202">
            <v>73226521.929890186</v>
          </cell>
          <cell r="F202">
            <v>756899607.51857007</v>
          </cell>
          <cell r="G202">
            <v>652226187.49644303</v>
          </cell>
          <cell r="H202">
            <v>4000939.22</v>
          </cell>
          <cell r="I202">
            <v>4250772.22</v>
          </cell>
          <cell r="J202">
            <v>11407546.125726195</v>
          </cell>
          <cell r="K202">
            <v>11461649.700217389</v>
          </cell>
          <cell r="L202">
            <v>4000939.22</v>
          </cell>
          <cell r="M202">
            <v>4250772.22</v>
          </cell>
          <cell r="N202">
            <v>0</v>
          </cell>
          <cell r="O202">
            <v>0</v>
          </cell>
          <cell r="P202">
            <v>0</v>
          </cell>
          <cell r="Q202">
            <v>0</v>
          </cell>
          <cell r="R202">
            <v>0</v>
          </cell>
          <cell r="T202">
            <v>0</v>
          </cell>
        </row>
        <row r="203">
          <cell r="B203">
            <v>36006</v>
          </cell>
          <cell r="C203" t="str">
            <v>Lake Norman Charter School</v>
          </cell>
          <cell r="D203">
            <v>6285158.7119506169</v>
          </cell>
          <cell r="E203">
            <v>6678352.4015735276</v>
          </cell>
          <cell r="F203">
            <v>82296269.40169999</v>
          </cell>
          <cell r="G203">
            <v>81602574.01808995</v>
          </cell>
          <cell r="H203">
            <v>351875.18</v>
          </cell>
          <cell r="I203">
            <v>387675.86</v>
          </cell>
          <cell r="J203">
            <v>1003272.5131845934</v>
          </cell>
          <cell r="K203">
            <v>1045317.103476911</v>
          </cell>
          <cell r="L203">
            <v>351875.18</v>
          </cell>
          <cell r="M203">
            <v>387675.86</v>
          </cell>
          <cell r="N203">
            <v>0</v>
          </cell>
          <cell r="O203">
            <v>0</v>
          </cell>
          <cell r="P203">
            <v>0</v>
          </cell>
          <cell r="Q203">
            <v>0</v>
          </cell>
          <cell r="R203">
            <v>0</v>
          </cell>
          <cell r="T203">
            <v>0</v>
          </cell>
        </row>
        <row r="204">
          <cell r="B204">
            <v>36007</v>
          </cell>
          <cell r="C204" t="str">
            <v>Socrates Academy</v>
          </cell>
          <cell r="D204">
            <v>2222535.118539257</v>
          </cell>
          <cell r="E204">
            <v>2454038.7169557852</v>
          </cell>
          <cell r="F204">
            <v>27996668.607399989</v>
          </cell>
          <cell r="G204">
            <v>26977627.972693969</v>
          </cell>
          <cell r="H204">
            <v>124428.83</v>
          </cell>
          <cell r="I204">
            <v>142456.03</v>
          </cell>
          <cell r="J204">
            <v>354773.60178321908</v>
          </cell>
          <cell r="K204">
            <v>384113.99836043426</v>
          </cell>
          <cell r="L204">
            <v>124428.83</v>
          </cell>
          <cell r="M204">
            <v>142456.03</v>
          </cell>
          <cell r="N204">
            <v>0</v>
          </cell>
          <cell r="O204">
            <v>0</v>
          </cell>
          <cell r="P204">
            <v>0</v>
          </cell>
          <cell r="Q204">
            <v>0</v>
          </cell>
          <cell r="R204">
            <v>0</v>
          </cell>
          <cell r="T204">
            <v>0</v>
          </cell>
        </row>
        <row r="205">
          <cell r="B205">
            <v>36008</v>
          </cell>
          <cell r="C205" t="str">
            <v>Pine Lake Prep Charter</v>
          </cell>
          <cell r="D205">
            <v>6014817.0935925273</v>
          </cell>
          <cell r="E205">
            <v>6901918.5271067331</v>
          </cell>
          <cell r="F205">
            <v>87251733.359599978</v>
          </cell>
          <cell r="G205">
            <v>90249012.157932907</v>
          </cell>
          <cell r="H205">
            <v>336740.07999999996</v>
          </cell>
          <cell r="I205">
            <v>400653.79</v>
          </cell>
          <cell r="J205">
            <v>960119.05798977066</v>
          </cell>
          <cell r="K205">
            <v>1080310.3893542574</v>
          </cell>
          <cell r="L205">
            <v>336740.07999999996</v>
          </cell>
          <cell r="M205">
            <v>400653.79</v>
          </cell>
          <cell r="N205">
            <v>0</v>
          </cell>
          <cell r="O205">
            <v>0</v>
          </cell>
          <cell r="P205">
            <v>0</v>
          </cell>
          <cell r="Q205">
            <v>0</v>
          </cell>
          <cell r="R205">
            <v>0</v>
          </cell>
          <cell r="T205">
            <v>0</v>
          </cell>
        </row>
        <row r="206">
          <cell r="B206">
            <v>36009</v>
          </cell>
          <cell r="C206" t="str">
            <v>Charlotte Secondary Charter</v>
          </cell>
          <cell r="D206">
            <v>1966176.6873376211</v>
          </cell>
          <cell r="E206">
            <v>1701731.373739982</v>
          </cell>
          <cell r="F206">
            <v>27122899.102750003</v>
          </cell>
          <cell r="G206">
            <v>25786148.613891974</v>
          </cell>
          <cell r="H206">
            <v>110076.58</v>
          </cell>
          <cell r="I206">
            <v>98784.87000000001</v>
          </cell>
          <cell r="J206">
            <v>313852.22185709421</v>
          </cell>
          <cell r="K206">
            <v>266360.44394340989</v>
          </cell>
          <cell r="L206">
            <v>110076.58</v>
          </cell>
          <cell r="M206">
            <v>98784.87000000001</v>
          </cell>
          <cell r="N206">
            <v>0</v>
          </cell>
          <cell r="O206">
            <v>0</v>
          </cell>
          <cell r="P206">
            <v>0</v>
          </cell>
          <cell r="Q206">
            <v>0</v>
          </cell>
          <cell r="R206">
            <v>0</v>
          </cell>
          <cell r="T206">
            <v>0</v>
          </cell>
        </row>
        <row r="207">
          <cell r="B207">
            <v>36100</v>
          </cell>
          <cell r="C207" t="str">
            <v>Mitchell County Schools</v>
          </cell>
          <cell r="D207">
            <v>11228316.916649066</v>
          </cell>
          <cell r="E207">
            <v>11272355.97801129</v>
          </cell>
          <cell r="F207">
            <v>114527189.78119996</v>
          </cell>
          <cell r="G207">
            <v>105965622.02446994</v>
          </cell>
          <cell r="H207">
            <v>628618.34</v>
          </cell>
          <cell r="I207">
            <v>654356.05000000005</v>
          </cell>
          <cell r="J207">
            <v>1792327.3298381751</v>
          </cell>
          <cell r="K207">
            <v>1764385.2542910276</v>
          </cell>
          <cell r="L207">
            <v>628618.34</v>
          </cell>
          <cell r="M207">
            <v>654356.05000000005</v>
          </cell>
          <cell r="N207">
            <v>0</v>
          </cell>
          <cell r="O207">
            <v>0</v>
          </cell>
          <cell r="P207">
            <v>0</v>
          </cell>
          <cell r="Q207">
            <v>0</v>
          </cell>
          <cell r="R207">
            <v>0</v>
          </cell>
          <cell r="T207">
            <v>0</v>
          </cell>
        </row>
        <row r="208">
          <cell r="B208">
            <v>36102</v>
          </cell>
          <cell r="C208" t="str">
            <v>Kipp Charlotte Charter</v>
          </cell>
          <cell r="D208">
            <v>1824704.0217867708</v>
          </cell>
          <cell r="E208">
            <v>2447667.6164900563</v>
          </cell>
          <cell r="F208">
            <v>27713089.4113</v>
          </cell>
          <cell r="G208">
            <v>29173294.824065972</v>
          </cell>
          <cell r="H208">
            <v>102156.22</v>
          </cell>
          <cell r="I208">
            <v>142086.19</v>
          </cell>
          <cell r="J208">
            <v>291269.55637177429</v>
          </cell>
          <cell r="K208">
            <v>383116.77331384539</v>
          </cell>
          <cell r="L208">
            <v>102156.22</v>
          </cell>
          <cell r="M208">
            <v>142086.19</v>
          </cell>
          <cell r="N208">
            <v>0</v>
          </cell>
          <cell r="O208">
            <v>0</v>
          </cell>
          <cell r="P208">
            <v>0</v>
          </cell>
          <cell r="Q208">
            <v>0</v>
          </cell>
          <cell r="R208">
            <v>0</v>
          </cell>
          <cell r="T208">
            <v>0</v>
          </cell>
        </row>
        <row r="209">
          <cell r="B209">
            <v>36105</v>
          </cell>
          <cell r="C209" t="str">
            <v>Mayland Technical College</v>
          </cell>
          <cell r="D209">
            <v>6274334.5801438354</v>
          </cell>
          <cell r="E209">
            <v>6324078.2851828085</v>
          </cell>
          <cell r="F209">
            <v>58669980.106100015</v>
          </cell>
          <cell r="G209">
            <v>53378361.810655959</v>
          </cell>
          <cell r="H209">
            <v>351269.18999999994</v>
          </cell>
          <cell r="I209">
            <v>367110.38</v>
          </cell>
          <cell r="J209">
            <v>1001544.7041636083</v>
          </cell>
          <cell r="K209">
            <v>989864.98431423644</v>
          </cell>
          <cell r="L209">
            <v>351269.18999999994</v>
          </cell>
          <cell r="M209">
            <v>367110.38</v>
          </cell>
          <cell r="N209">
            <v>0</v>
          </cell>
          <cell r="O209">
            <v>0</v>
          </cell>
          <cell r="P209">
            <v>0</v>
          </cell>
          <cell r="Q209">
            <v>0</v>
          </cell>
          <cell r="R209">
            <v>0</v>
          </cell>
          <cell r="T209">
            <v>0</v>
          </cell>
        </row>
        <row r="210">
          <cell r="B210">
            <v>36200</v>
          </cell>
          <cell r="C210" t="str">
            <v>Montgomery County Schools</v>
          </cell>
          <cell r="D210">
            <v>22864179.837967232</v>
          </cell>
          <cell r="E210">
            <v>23109897.508345257</v>
          </cell>
          <cell r="F210">
            <v>235217459.57333708</v>
          </cell>
          <cell r="G210">
            <v>224656708.44612071</v>
          </cell>
          <cell r="H210">
            <v>1280053.18</v>
          </cell>
          <cell r="I210">
            <v>1341520.9099999999</v>
          </cell>
          <cell r="J210">
            <v>3649709.4535298869</v>
          </cell>
          <cell r="K210">
            <v>3617235.1610825337</v>
          </cell>
          <cell r="L210">
            <v>1280053.18</v>
          </cell>
          <cell r="M210">
            <v>1341520.9099999999</v>
          </cell>
          <cell r="N210">
            <v>0</v>
          </cell>
          <cell r="O210">
            <v>0</v>
          </cell>
          <cell r="P210">
            <v>0</v>
          </cell>
          <cell r="Q210">
            <v>0</v>
          </cell>
          <cell r="R210">
            <v>0</v>
          </cell>
          <cell r="T210">
            <v>0</v>
          </cell>
        </row>
        <row r="211">
          <cell r="B211">
            <v>36205</v>
          </cell>
          <cell r="C211" t="str">
            <v>Montgomery Community College</v>
          </cell>
          <cell r="D211">
            <v>3991214.7601614636</v>
          </cell>
          <cell r="E211">
            <v>4078788.3717977791</v>
          </cell>
          <cell r="F211">
            <v>41496389.026300006</v>
          </cell>
          <cell r="G211">
            <v>35794753.815738969</v>
          </cell>
          <cell r="H211">
            <v>223448.52</v>
          </cell>
          <cell r="I211">
            <v>236772.14</v>
          </cell>
          <cell r="J211">
            <v>637100.23033672874</v>
          </cell>
          <cell r="K211">
            <v>638425.01714919694</v>
          </cell>
          <cell r="L211">
            <v>223448.52</v>
          </cell>
          <cell r="M211">
            <v>236772.14</v>
          </cell>
          <cell r="N211">
            <v>0</v>
          </cell>
          <cell r="O211">
            <v>0</v>
          </cell>
          <cell r="P211">
            <v>0</v>
          </cell>
          <cell r="Q211">
            <v>0</v>
          </cell>
          <cell r="R211">
            <v>0</v>
          </cell>
          <cell r="T211">
            <v>0</v>
          </cell>
        </row>
        <row r="212">
          <cell r="B212">
            <v>36300</v>
          </cell>
          <cell r="C212" t="str">
            <v>Moore County Schools</v>
          </cell>
          <cell r="D212">
            <v>68358216.949508741</v>
          </cell>
          <cell r="E212">
            <v>69320561.544606775</v>
          </cell>
          <cell r="F212">
            <v>743835092.31826484</v>
          </cell>
          <cell r="G212">
            <v>723496251.43916392</v>
          </cell>
          <cell r="H212">
            <v>3827040.9699999993</v>
          </cell>
          <cell r="I212">
            <v>4024032.6799999997</v>
          </cell>
          <cell r="J212">
            <v>10911724.470115522</v>
          </cell>
          <cell r="K212">
            <v>10850276.272951407</v>
          </cell>
          <cell r="L212">
            <v>3827040.9699999993</v>
          </cell>
          <cell r="M212">
            <v>4024032.6799999997</v>
          </cell>
          <cell r="N212">
            <v>0</v>
          </cell>
          <cell r="O212">
            <v>0</v>
          </cell>
          <cell r="P212">
            <v>0</v>
          </cell>
          <cell r="Q212">
            <v>0</v>
          </cell>
          <cell r="R212">
            <v>0</v>
          </cell>
          <cell r="T212">
            <v>0</v>
          </cell>
        </row>
        <row r="213">
          <cell r="B213">
            <v>36301</v>
          </cell>
          <cell r="C213" t="str">
            <v>Academy Of Moore County</v>
          </cell>
          <cell r="D213">
            <v>728917.81640125369</v>
          </cell>
          <cell r="E213">
            <v>920445.37704307947</v>
          </cell>
          <cell r="F213">
            <v>9600362.6270000003</v>
          </cell>
          <cell r="G213">
            <v>11090825.921207998</v>
          </cell>
          <cell r="H213">
            <v>40808.53</v>
          </cell>
          <cell r="I213">
            <v>53431.510000000009</v>
          </cell>
          <cell r="J213">
            <v>116353.97657904963</v>
          </cell>
          <cell r="K213">
            <v>144071.05788737431</v>
          </cell>
          <cell r="L213">
            <v>40808.53</v>
          </cell>
          <cell r="M213">
            <v>53431.510000000009</v>
          </cell>
          <cell r="N213">
            <v>0</v>
          </cell>
          <cell r="O213">
            <v>0</v>
          </cell>
          <cell r="P213">
            <v>0</v>
          </cell>
          <cell r="Q213">
            <v>0</v>
          </cell>
          <cell r="R213">
            <v>0</v>
          </cell>
          <cell r="T213">
            <v>0</v>
          </cell>
        </row>
        <row r="214">
          <cell r="B214">
            <v>36302</v>
          </cell>
          <cell r="C214" t="str">
            <v>Stars Charter School</v>
          </cell>
          <cell r="D214">
            <v>1451510.1987248238</v>
          </cell>
          <cell r="E214">
            <v>1438544.1489201325</v>
          </cell>
          <cell r="F214">
            <v>18896299.531399991</v>
          </cell>
          <cell r="G214">
            <v>18052502.671578981</v>
          </cell>
          <cell r="H214">
            <v>81262.929999999993</v>
          </cell>
          <cell r="I214">
            <v>83506.949999999983</v>
          </cell>
          <cell r="J214">
            <v>231698.25166368281</v>
          </cell>
          <cell r="K214">
            <v>225165.53673006935</v>
          </cell>
          <cell r="L214">
            <v>81262.929999999993</v>
          </cell>
          <cell r="M214">
            <v>83506.949999999983</v>
          </cell>
          <cell r="N214">
            <v>0</v>
          </cell>
          <cell r="O214">
            <v>0</v>
          </cell>
          <cell r="P214">
            <v>0</v>
          </cell>
          <cell r="Q214">
            <v>0</v>
          </cell>
          <cell r="R214">
            <v>0</v>
          </cell>
          <cell r="T214">
            <v>0</v>
          </cell>
        </row>
        <row r="215">
          <cell r="B215">
            <v>36305</v>
          </cell>
          <cell r="C215" t="str">
            <v>Sandhills Community College</v>
          </cell>
          <cell r="D215">
            <v>15238962.742976651</v>
          </cell>
          <cell r="E215">
            <v>15288741.708445018</v>
          </cell>
          <cell r="F215">
            <v>149767204.85058302</v>
          </cell>
          <cell r="G215">
            <v>126803019.13250092</v>
          </cell>
          <cell r="H215">
            <v>853154.71000000008</v>
          </cell>
          <cell r="I215">
            <v>887505.74</v>
          </cell>
          <cell r="J215">
            <v>2432529.2566442825</v>
          </cell>
          <cell r="K215">
            <v>2393042.810186666</v>
          </cell>
          <cell r="L215">
            <v>853154.71000000008</v>
          </cell>
          <cell r="M215">
            <v>887505.74</v>
          </cell>
          <cell r="N215">
            <v>0</v>
          </cell>
          <cell r="O215">
            <v>0</v>
          </cell>
          <cell r="P215">
            <v>0</v>
          </cell>
          <cell r="Q215">
            <v>0</v>
          </cell>
          <cell r="R215">
            <v>0</v>
          </cell>
          <cell r="T215">
            <v>0</v>
          </cell>
        </row>
        <row r="216">
          <cell r="B216">
            <v>36310</v>
          </cell>
          <cell r="C216" t="str">
            <v>Fernleaf Community Charter</v>
          </cell>
          <cell r="D216">
            <v>0</v>
          </cell>
          <cell r="E216">
            <v>495636.61170164373</v>
          </cell>
          <cell r="F216" t="str">
            <v xml:space="preserve"> </v>
          </cell>
          <cell r="G216">
            <v>3833983</v>
          </cell>
          <cell r="H216">
            <v>0</v>
          </cell>
          <cell r="I216">
            <v>28771.519999999997</v>
          </cell>
          <cell r="J216">
            <v>0</v>
          </cell>
          <cell r="K216">
            <v>77578.629603163878</v>
          </cell>
          <cell r="L216">
            <v>0</v>
          </cell>
          <cell r="M216">
            <v>28771.519999999997</v>
          </cell>
          <cell r="N216">
            <v>0</v>
          </cell>
          <cell r="O216">
            <v>0</v>
          </cell>
          <cell r="P216">
            <v>0</v>
          </cell>
          <cell r="Q216">
            <v>0</v>
          </cell>
          <cell r="R216">
            <v>0</v>
          </cell>
          <cell r="T216">
            <v>0</v>
          </cell>
        </row>
        <row r="217">
          <cell r="B217">
            <v>36400</v>
          </cell>
          <cell r="C217" t="str">
            <v>Nash-Rocky Mount Schools</v>
          </cell>
          <cell r="D217">
            <v>77238322.251910955</v>
          </cell>
          <cell r="E217">
            <v>81571094.365375474</v>
          </cell>
          <cell r="F217">
            <v>798178934.62570596</v>
          </cell>
          <cell r="G217">
            <v>796964765.53256309</v>
          </cell>
          <cell r="H217">
            <v>4324194.4699999988</v>
          </cell>
          <cell r="I217">
            <v>4735171.5299999984</v>
          </cell>
          <cell r="J217">
            <v>12329217.006484572</v>
          </cell>
          <cell r="K217">
            <v>12767768.899012521</v>
          </cell>
          <cell r="L217">
            <v>4324194.4699999988</v>
          </cell>
          <cell r="M217">
            <v>4735171.5299999984</v>
          </cell>
          <cell r="N217">
            <v>0</v>
          </cell>
          <cell r="O217">
            <v>0</v>
          </cell>
          <cell r="P217">
            <v>0</v>
          </cell>
          <cell r="Q217">
            <v>0</v>
          </cell>
          <cell r="R217">
            <v>0</v>
          </cell>
          <cell r="T217">
            <v>0</v>
          </cell>
        </row>
        <row r="218">
          <cell r="B218">
            <v>36405</v>
          </cell>
          <cell r="C218" t="str">
            <v>Nash Technical College</v>
          </cell>
          <cell r="D218">
            <v>13046858.76210946</v>
          </cell>
          <cell r="E218">
            <v>13374821.715697886</v>
          </cell>
          <cell r="F218">
            <v>135739117.66581658</v>
          </cell>
          <cell r="G218">
            <v>123206476.75766686</v>
          </cell>
          <cell r="H218">
            <v>730429.57000000007</v>
          </cell>
          <cell r="I218">
            <v>776403.40000000014</v>
          </cell>
          <cell r="J218">
            <v>2082613.2448393831</v>
          </cell>
          <cell r="K218">
            <v>2093469.9241206963</v>
          </cell>
          <cell r="L218">
            <v>730429.57000000007</v>
          </cell>
          <cell r="M218">
            <v>776403.40000000014</v>
          </cell>
          <cell r="N218">
            <v>0</v>
          </cell>
          <cell r="O218">
            <v>0</v>
          </cell>
          <cell r="P218">
            <v>0</v>
          </cell>
          <cell r="Q218">
            <v>0</v>
          </cell>
          <cell r="R218">
            <v>0</v>
          </cell>
          <cell r="T218">
            <v>0</v>
          </cell>
        </row>
        <row r="219">
          <cell r="B219">
            <v>36500</v>
          </cell>
          <cell r="C219" t="str">
            <v>New Hanover County Schools</v>
          </cell>
          <cell r="D219">
            <v>141325639.44247013</v>
          </cell>
          <cell r="E219">
            <v>150756934.11205006</v>
          </cell>
          <cell r="F219">
            <v>1576913735.8970599</v>
          </cell>
          <cell r="G219">
            <v>1542361988.9778728</v>
          </cell>
          <cell r="H219">
            <v>7912128.7299999995</v>
          </cell>
          <cell r="I219">
            <v>8751383.6600000001</v>
          </cell>
          <cell r="J219">
            <v>22559196.347941123</v>
          </cell>
          <cell r="K219">
            <v>23596958.084742159</v>
          </cell>
          <cell r="L219">
            <v>7912128.7299999995</v>
          </cell>
          <cell r="M219">
            <v>8751383.6600000001</v>
          </cell>
          <cell r="N219">
            <v>0</v>
          </cell>
          <cell r="O219">
            <v>0</v>
          </cell>
          <cell r="P219">
            <v>0</v>
          </cell>
          <cell r="Q219">
            <v>0</v>
          </cell>
          <cell r="R219">
            <v>0</v>
          </cell>
          <cell r="T219">
            <v>0</v>
          </cell>
        </row>
        <row r="220">
          <cell r="B220">
            <v>36501</v>
          </cell>
          <cell r="C220" t="str">
            <v>Cape Fear Center For Inquiry</v>
          </cell>
          <cell r="D220">
            <v>1520588.7687104549</v>
          </cell>
          <cell r="E220">
            <v>1716039.8207625716</v>
          </cell>
          <cell r="F220">
            <v>18846349.271299999</v>
          </cell>
          <cell r="G220">
            <v>19152611.798280988</v>
          </cell>
          <cell r="H220">
            <v>85130.3</v>
          </cell>
          <cell r="I220">
            <v>99615.47</v>
          </cell>
          <cell r="J220">
            <v>242724.96295180125</v>
          </cell>
          <cell r="K220">
            <v>268600.04789024295</v>
          </cell>
          <cell r="L220">
            <v>85130.3</v>
          </cell>
          <cell r="M220">
            <v>99615.47</v>
          </cell>
          <cell r="N220">
            <v>0</v>
          </cell>
          <cell r="O220">
            <v>0</v>
          </cell>
          <cell r="P220">
            <v>0</v>
          </cell>
          <cell r="Q220">
            <v>0</v>
          </cell>
          <cell r="R220">
            <v>0</v>
          </cell>
          <cell r="T220">
            <v>0</v>
          </cell>
        </row>
        <row r="221">
          <cell r="B221">
            <v>36502</v>
          </cell>
          <cell r="C221" t="str">
            <v>Wilmington Preparatory Academy</v>
          </cell>
          <cell r="D221">
            <v>568128.75807196216</v>
          </cell>
          <cell r="E221">
            <v>614148.31384314189</v>
          </cell>
          <cell r="F221">
            <v>7778712.3083000015</v>
          </cell>
          <cell r="G221">
            <v>7035695.4420809932</v>
          </cell>
          <cell r="H221">
            <v>31806.739999999994</v>
          </cell>
          <cell r="I221">
            <v>35651.079999999994</v>
          </cell>
          <cell r="J221">
            <v>90687.919437821474</v>
          </cell>
          <cell r="K221">
            <v>96128.460723408527</v>
          </cell>
          <cell r="L221">
            <v>31806.739999999994</v>
          </cell>
          <cell r="M221">
            <v>35651.079999999994</v>
          </cell>
          <cell r="N221">
            <v>0</v>
          </cell>
          <cell r="O221">
            <v>0</v>
          </cell>
          <cell r="P221">
            <v>0</v>
          </cell>
          <cell r="Q221">
            <v>0</v>
          </cell>
          <cell r="R221">
            <v>0</v>
          </cell>
          <cell r="T221">
            <v>0</v>
          </cell>
        </row>
        <row r="222">
          <cell r="B222">
            <v>36505</v>
          </cell>
          <cell r="C222" t="str">
            <v>Cape Fear Community College</v>
          </cell>
          <cell r="D222">
            <v>31063661.96760349</v>
          </cell>
          <cell r="E222">
            <v>32449839.317646835</v>
          </cell>
          <cell r="F222">
            <v>314693107.06327885</v>
          </cell>
          <cell r="G222">
            <v>291502967.45891494</v>
          </cell>
          <cell r="H222">
            <v>1739101.93</v>
          </cell>
          <cell r="I222">
            <v>1883701.0399999996</v>
          </cell>
          <cell r="J222">
            <v>4958557.0769591555</v>
          </cell>
          <cell r="K222">
            <v>5079152.7616634276</v>
          </cell>
          <cell r="L222">
            <v>1739101.93</v>
          </cell>
          <cell r="M222">
            <v>1883701.0399999996</v>
          </cell>
          <cell r="N222">
            <v>0</v>
          </cell>
          <cell r="O222">
            <v>0</v>
          </cell>
          <cell r="P222">
            <v>0</v>
          </cell>
          <cell r="Q222">
            <v>0</v>
          </cell>
          <cell r="R222">
            <v>0</v>
          </cell>
          <cell r="T222">
            <v>0</v>
          </cell>
        </row>
        <row r="223">
          <cell r="B223">
            <v>36600</v>
          </cell>
          <cell r="C223" t="str">
            <v>Northampton County Schools</v>
          </cell>
          <cell r="D223">
            <v>11983836.994183002</v>
          </cell>
          <cell r="E223">
            <v>12437386.048347268</v>
          </cell>
          <cell r="F223">
            <v>116482565.12861156</v>
          </cell>
          <cell r="G223">
            <v>107714503.50018692</v>
          </cell>
          <cell r="H223">
            <v>670916.19999999995</v>
          </cell>
          <cell r="I223">
            <v>721985.61</v>
          </cell>
          <cell r="J223">
            <v>1912927.7095084039</v>
          </cell>
          <cell r="K223">
            <v>1946739.4915876647</v>
          </cell>
          <cell r="L223">
            <v>670916.19999999995</v>
          </cell>
          <cell r="M223">
            <v>721985.61</v>
          </cell>
          <cell r="N223">
            <v>0</v>
          </cell>
          <cell r="O223">
            <v>0</v>
          </cell>
          <cell r="P223">
            <v>0</v>
          </cell>
          <cell r="Q223">
            <v>0</v>
          </cell>
          <cell r="R223">
            <v>0</v>
          </cell>
          <cell r="T223">
            <v>0</v>
          </cell>
        </row>
        <row r="224">
          <cell r="B224">
            <v>36601</v>
          </cell>
          <cell r="C224" t="str">
            <v>Gaston College Preparatory Charter</v>
          </cell>
          <cell r="D224">
            <v>4720999.2358727138</v>
          </cell>
          <cell r="E224">
            <v>5316972.7461997224</v>
          </cell>
          <cell r="F224">
            <v>62609065.780770883</v>
          </cell>
          <cell r="G224">
            <v>66010032.646546975</v>
          </cell>
          <cell r="H224">
            <v>264305.57</v>
          </cell>
          <cell r="I224">
            <v>308648.28000000003</v>
          </cell>
          <cell r="J224">
            <v>753592.54796711286</v>
          </cell>
          <cell r="K224">
            <v>832229.60037473228</v>
          </cell>
          <cell r="L224">
            <v>264305.57</v>
          </cell>
          <cell r="M224">
            <v>308648.28000000003</v>
          </cell>
          <cell r="N224">
            <v>0</v>
          </cell>
          <cell r="O224">
            <v>0</v>
          </cell>
          <cell r="P224">
            <v>0</v>
          </cell>
          <cell r="Q224">
            <v>0</v>
          </cell>
          <cell r="R224">
            <v>0</v>
          </cell>
          <cell r="T224">
            <v>0</v>
          </cell>
        </row>
        <row r="225">
          <cell r="B225">
            <v>36700</v>
          </cell>
          <cell r="C225" t="str">
            <v>Onslow County Schools</v>
          </cell>
          <cell r="D225">
            <v>120048603.05695614</v>
          </cell>
          <cell r="E225">
            <v>125139069.89083733</v>
          </cell>
          <cell r="F225">
            <v>1363004321.263164</v>
          </cell>
          <cell r="G225">
            <v>1301036489.7279294</v>
          </cell>
          <cell r="H225">
            <v>6720931.9200000009</v>
          </cell>
          <cell r="I225">
            <v>7264276.2199999988</v>
          </cell>
          <cell r="J225">
            <v>19162835.691681795</v>
          </cell>
          <cell r="K225">
            <v>19587167.942689553</v>
          </cell>
          <cell r="L225">
            <v>6720931.9200000009</v>
          </cell>
          <cell r="M225">
            <v>7264276.2199999988</v>
          </cell>
          <cell r="N225">
            <v>0</v>
          </cell>
          <cell r="O225">
            <v>0</v>
          </cell>
          <cell r="P225">
            <v>0</v>
          </cell>
          <cell r="Q225">
            <v>0</v>
          </cell>
          <cell r="R225">
            <v>0</v>
          </cell>
          <cell r="T225">
            <v>0</v>
          </cell>
        </row>
        <row r="226">
          <cell r="B226">
            <v>36701</v>
          </cell>
          <cell r="C226" t="str">
            <v>Zeca School Of The Arts And Technology</v>
          </cell>
          <cell r="D226">
            <v>479439.6098413681</v>
          </cell>
          <cell r="E226">
            <v>346673.03384286567</v>
          </cell>
          <cell r="F226">
            <v>6984671.1623</v>
          </cell>
          <cell r="G226">
            <v>4866683.7611379996</v>
          </cell>
          <cell r="H226">
            <v>26841.470000000005</v>
          </cell>
          <cell r="I226">
            <v>20124.239999999998</v>
          </cell>
          <cell r="J226">
            <v>76530.856948958084</v>
          </cell>
          <cell r="K226">
            <v>54262.373381912897</v>
          </cell>
          <cell r="L226">
            <v>26841.470000000005</v>
          </cell>
          <cell r="M226">
            <v>20124.239999999998</v>
          </cell>
          <cell r="N226">
            <v>0</v>
          </cell>
          <cell r="O226">
            <v>0</v>
          </cell>
          <cell r="P226">
            <v>0</v>
          </cell>
          <cell r="Q226">
            <v>0</v>
          </cell>
          <cell r="R226">
            <v>0</v>
          </cell>
          <cell r="T226">
            <v>0</v>
          </cell>
        </row>
        <row r="227">
          <cell r="B227">
            <v>36705</v>
          </cell>
          <cell r="C227" t="str">
            <v>Coastal Carolina Community College</v>
          </cell>
          <cell r="D227">
            <v>14761673.169844767</v>
          </cell>
          <cell r="E227">
            <v>15884719.190354742</v>
          </cell>
          <cell r="F227">
            <v>158358736.23645002</v>
          </cell>
          <cell r="G227">
            <v>139912200.92574275</v>
          </cell>
          <cell r="H227">
            <v>826433.60999999987</v>
          </cell>
          <cell r="I227">
            <v>922102.01000000013</v>
          </cell>
          <cell r="J227">
            <v>2356341.6006918023</v>
          </cell>
          <cell r="K227">
            <v>2486327.1141087757</v>
          </cell>
          <cell r="L227">
            <v>826433.60999999987</v>
          </cell>
          <cell r="M227">
            <v>922102.01000000013</v>
          </cell>
          <cell r="N227">
            <v>0</v>
          </cell>
          <cell r="O227">
            <v>0</v>
          </cell>
          <cell r="P227">
            <v>0</v>
          </cell>
          <cell r="Q227">
            <v>0</v>
          </cell>
          <cell r="R227">
            <v>0</v>
          </cell>
          <cell r="T227">
            <v>0</v>
          </cell>
        </row>
        <row r="228">
          <cell r="B228">
            <v>36800</v>
          </cell>
          <cell r="C228" t="str">
            <v>Orange County Schools</v>
          </cell>
          <cell r="D228">
            <v>47161138.459053196</v>
          </cell>
          <cell r="E228">
            <v>50305607.895401858</v>
          </cell>
          <cell r="F228">
            <v>515808782.89304972</v>
          </cell>
          <cell r="G228">
            <v>501232894.45399964</v>
          </cell>
          <cell r="H228">
            <v>2640320.61</v>
          </cell>
          <cell r="I228">
            <v>2920221.73</v>
          </cell>
          <cell r="J228">
            <v>7528127.1444259826</v>
          </cell>
          <cell r="K228">
            <v>7873994.8376304219</v>
          </cell>
          <cell r="L228">
            <v>2640320.61</v>
          </cell>
          <cell r="M228">
            <v>2920221.73</v>
          </cell>
          <cell r="N228">
            <v>0</v>
          </cell>
          <cell r="O228">
            <v>0</v>
          </cell>
          <cell r="P228">
            <v>0</v>
          </cell>
          <cell r="Q228">
            <v>0</v>
          </cell>
          <cell r="R228">
            <v>0</v>
          </cell>
          <cell r="T228">
            <v>0</v>
          </cell>
        </row>
        <row r="229">
          <cell r="B229">
            <v>36802</v>
          </cell>
          <cell r="C229" t="str">
            <v>Orange Charter School</v>
          </cell>
          <cell r="D229">
            <v>978106.30296921555</v>
          </cell>
          <cell r="E229">
            <v>1396431.0439192008</v>
          </cell>
          <cell r="F229">
            <v>13835151.160499997</v>
          </cell>
          <cell r="G229">
            <v>17711342.233002979</v>
          </cell>
          <cell r="H229">
            <v>54759.369999999995</v>
          </cell>
          <cell r="I229">
            <v>81062.3</v>
          </cell>
          <cell r="J229">
            <v>156130.84946856732</v>
          </cell>
          <cell r="K229">
            <v>218573.85867971354</v>
          </cell>
          <cell r="L229">
            <v>54759.369999999995</v>
          </cell>
          <cell r="M229">
            <v>81062.3</v>
          </cell>
          <cell r="N229">
            <v>0</v>
          </cell>
          <cell r="O229">
            <v>0</v>
          </cell>
          <cell r="P229">
            <v>0</v>
          </cell>
          <cell r="Q229">
            <v>0</v>
          </cell>
          <cell r="R229">
            <v>0</v>
          </cell>
          <cell r="T229">
            <v>0</v>
          </cell>
        </row>
        <row r="230">
          <cell r="B230">
            <v>36810</v>
          </cell>
          <cell r="C230" t="str">
            <v>Chapel Hill - Carboro City Schools</v>
          </cell>
          <cell r="D230">
            <v>86451538.920144767</v>
          </cell>
          <cell r="E230">
            <v>90058782.96810396</v>
          </cell>
          <cell r="F230">
            <v>1009278391.727854</v>
          </cell>
          <cell r="G230">
            <v>949490652.13117385</v>
          </cell>
          <cell r="H230">
            <v>4839997.24</v>
          </cell>
          <cell r="I230">
            <v>5227878.6800000006</v>
          </cell>
          <cell r="J230">
            <v>13799882.659474012</v>
          </cell>
          <cell r="K230">
            <v>14096289.09859463</v>
          </cell>
          <cell r="L230">
            <v>4839997.24</v>
          </cell>
          <cell r="M230">
            <v>5227878.6800000006</v>
          </cell>
          <cell r="N230">
            <v>0</v>
          </cell>
          <cell r="O230">
            <v>0</v>
          </cell>
          <cell r="P230">
            <v>0</v>
          </cell>
          <cell r="Q230">
            <v>0</v>
          </cell>
          <cell r="R230">
            <v>0</v>
          </cell>
          <cell r="T230">
            <v>0</v>
          </cell>
        </row>
        <row r="231">
          <cell r="B231">
            <v>36900</v>
          </cell>
          <cell r="C231" t="str">
            <v>Pamlico County Schools</v>
          </cell>
          <cell r="D231">
            <v>9056109.3044011164</v>
          </cell>
          <cell r="E231">
            <v>9271625.0902258474</v>
          </cell>
          <cell r="F231">
            <v>96356129.171299979</v>
          </cell>
          <cell r="G231">
            <v>92701481.320374876</v>
          </cell>
          <cell r="H231">
            <v>507007.10000000003</v>
          </cell>
          <cell r="I231">
            <v>538214.36999999988</v>
          </cell>
          <cell r="J231">
            <v>1445587.2887068433</v>
          </cell>
          <cell r="K231">
            <v>1451224.4489457</v>
          </cell>
          <cell r="L231">
            <v>507007.10000000003</v>
          </cell>
          <cell r="M231">
            <v>538214.36999999988</v>
          </cell>
          <cell r="N231">
            <v>0</v>
          </cell>
          <cell r="O231">
            <v>0</v>
          </cell>
          <cell r="P231">
            <v>0</v>
          </cell>
          <cell r="Q231">
            <v>0</v>
          </cell>
          <cell r="R231">
            <v>0</v>
          </cell>
          <cell r="T231">
            <v>0</v>
          </cell>
        </row>
        <row r="232">
          <cell r="B232">
            <v>36901</v>
          </cell>
          <cell r="C232" t="str">
            <v>Arapahoe Charter School</v>
          </cell>
          <cell r="D232">
            <v>2979048.3176238076</v>
          </cell>
          <cell r="E232">
            <v>3177108.1457614149</v>
          </cell>
          <cell r="F232">
            <v>31532940.005000003</v>
          </cell>
          <cell r="G232">
            <v>31549565.23931798</v>
          </cell>
          <cell r="H232">
            <v>166782.29</v>
          </cell>
          <cell r="I232">
            <v>184429.94</v>
          </cell>
          <cell r="J232">
            <v>475532.50912150636</v>
          </cell>
          <cell r="K232">
            <v>497291.14078761701</v>
          </cell>
          <cell r="L232">
            <v>166782.29</v>
          </cell>
          <cell r="M232">
            <v>184429.94</v>
          </cell>
          <cell r="N232">
            <v>0</v>
          </cell>
          <cell r="O232">
            <v>0</v>
          </cell>
          <cell r="P232">
            <v>0</v>
          </cell>
          <cell r="Q232">
            <v>0</v>
          </cell>
          <cell r="R232">
            <v>0</v>
          </cell>
          <cell r="T232">
            <v>0</v>
          </cell>
        </row>
        <row r="233">
          <cell r="B233">
            <v>36905</v>
          </cell>
          <cell r="C233" t="str">
            <v>Pamlico Community College</v>
          </cell>
          <cell r="D233">
            <v>3274361.7630293239</v>
          </cell>
          <cell r="E233">
            <v>3577401.5077290018</v>
          </cell>
          <cell r="F233">
            <v>28863283.236099988</v>
          </cell>
          <cell r="G233">
            <v>28647119.310463987</v>
          </cell>
          <cell r="H233">
            <v>183315.44</v>
          </cell>
          <cell r="I233">
            <v>207666.81999999998</v>
          </cell>
          <cell r="J233">
            <v>522672.1083150552</v>
          </cell>
          <cell r="K233">
            <v>559946.33963193127</v>
          </cell>
          <cell r="L233">
            <v>183315.44</v>
          </cell>
          <cell r="M233">
            <v>207666.81999999998</v>
          </cell>
          <cell r="N233">
            <v>0</v>
          </cell>
          <cell r="O233">
            <v>0</v>
          </cell>
          <cell r="P233">
            <v>0</v>
          </cell>
          <cell r="Q233">
            <v>0</v>
          </cell>
          <cell r="R233">
            <v>0</v>
          </cell>
          <cell r="T233">
            <v>0</v>
          </cell>
        </row>
        <row r="234">
          <cell r="B234">
            <v>37000</v>
          </cell>
          <cell r="C234" t="str">
            <v>Elizabeth City And Pasquotank County Schools</v>
          </cell>
          <cell r="D234">
            <v>30964110.284484569</v>
          </cell>
          <cell r="E234">
            <v>30658387.124872584</v>
          </cell>
          <cell r="F234">
            <v>332757912.24252808</v>
          </cell>
          <cell r="G234">
            <v>308087008.41017854</v>
          </cell>
          <cell r="H234">
            <v>1733528.52</v>
          </cell>
          <cell r="I234">
            <v>1779707.9100000001</v>
          </cell>
          <cell r="J234">
            <v>4942666.0753326472</v>
          </cell>
          <cell r="K234">
            <v>4798748.9278185833</v>
          </cell>
          <cell r="L234">
            <v>1733528.52</v>
          </cell>
          <cell r="M234">
            <v>1779707.9100000001</v>
          </cell>
          <cell r="N234">
            <v>0</v>
          </cell>
          <cell r="O234">
            <v>0</v>
          </cell>
          <cell r="P234">
            <v>0</v>
          </cell>
          <cell r="Q234">
            <v>0</v>
          </cell>
          <cell r="R234">
            <v>0</v>
          </cell>
          <cell r="T234">
            <v>0</v>
          </cell>
        </row>
        <row r="235">
          <cell r="B235">
            <v>37001</v>
          </cell>
          <cell r="C235" t="str">
            <v>N.E. ACADEMY OF AEROSPACE &amp; ADV.TECH</v>
          </cell>
          <cell r="D235">
            <v>525350.40451719856</v>
          </cell>
          <cell r="E235">
            <v>1033474.7010664229</v>
          </cell>
          <cell r="F235">
            <v>5375081.3422999987</v>
          </cell>
          <cell r="G235">
            <v>12119478.629130986</v>
          </cell>
          <cell r="H235">
            <v>29411.79</v>
          </cell>
          <cell r="I235">
            <v>59992.82</v>
          </cell>
          <cell r="J235">
            <v>83859.397160542823</v>
          </cell>
          <cell r="K235">
            <v>161762.76962876073</v>
          </cell>
          <cell r="L235">
            <v>29411.79</v>
          </cell>
          <cell r="M235">
            <v>59992.82</v>
          </cell>
          <cell r="N235">
            <v>0</v>
          </cell>
          <cell r="O235">
            <v>0</v>
          </cell>
          <cell r="P235">
            <v>0</v>
          </cell>
          <cell r="Q235">
            <v>0</v>
          </cell>
          <cell r="R235">
            <v>0</v>
          </cell>
          <cell r="T235">
            <v>0</v>
          </cell>
        </row>
        <row r="236">
          <cell r="B236">
            <v>37005</v>
          </cell>
          <cell r="C236" t="str">
            <v>College Of The Albemarle</v>
          </cell>
          <cell r="D236">
            <v>8273665.2729444532</v>
          </cell>
          <cell r="E236">
            <v>8461652.0870597586</v>
          </cell>
          <cell r="F236">
            <v>78274982.212499976</v>
          </cell>
          <cell r="G236">
            <v>69477270.843236879</v>
          </cell>
          <cell r="H236">
            <v>463201.9</v>
          </cell>
          <cell r="I236">
            <v>491195.74000000005</v>
          </cell>
          <cell r="J236">
            <v>1320689.1555263395</v>
          </cell>
          <cell r="K236">
            <v>1324444.880774877</v>
          </cell>
          <cell r="L236">
            <v>463201.9</v>
          </cell>
          <cell r="M236">
            <v>491195.74000000005</v>
          </cell>
          <cell r="N236">
            <v>0</v>
          </cell>
          <cell r="O236">
            <v>0</v>
          </cell>
          <cell r="P236">
            <v>0</v>
          </cell>
          <cell r="Q236">
            <v>0</v>
          </cell>
          <cell r="R236">
            <v>0</v>
          </cell>
          <cell r="T236">
            <v>0</v>
          </cell>
        </row>
        <row r="237">
          <cell r="B237">
            <v>37100</v>
          </cell>
          <cell r="C237" t="str">
            <v>Pender County Schools</v>
          </cell>
          <cell r="D237">
            <v>41739002.7318248</v>
          </cell>
          <cell r="E237">
            <v>44047773.275460571</v>
          </cell>
          <cell r="F237">
            <v>469086413.25363415</v>
          </cell>
          <cell r="G237">
            <v>459404254.3984701</v>
          </cell>
          <cell r="H237">
            <v>2336761.85</v>
          </cell>
          <cell r="I237">
            <v>2556956.77</v>
          </cell>
          <cell r="J237">
            <v>6662615.2318085637</v>
          </cell>
          <cell r="K237">
            <v>6894498.5239268653</v>
          </cell>
          <cell r="L237">
            <v>2336761.85</v>
          </cell>
          <cell r="M237">
            <v>2556956.77</v>
          </cell>
          <cell r="N237">
            <v>0</v>
          </cell>
          <cell r="O237">
            <v>0</v>
          </cell>
          <cell r="P237">
            <v>0</v>
          </cell>
          <cell r="Q237">
            <v>0</v>
          </cell>
          <cell r="R237">
            <v>0</v>
          </cell>
          <cell r="T237">
            <v>0</v>
          </cell>
        </row>
        <row r="238">
          <cell r="B238">
            <v>37200</v>
          </cell>
          <cell r="C238" t="str">
            <v>Perquimans County Schools</v>
          </cell>
          <cell r="D238">
            <v>10138785.054985629</v>
          </cell>
          <cell r="E238">
            <v>10182890.563182885</v>
          </cell>
          <cell r="F238">
            <v>106077821.91629998</v>
          </cell>
          <cell r="G238">
            <v>103116025.23351993</v>
          </cell>
          <cell r="H238">
            <v>567620.79999999993</v>
          </cell>
          <cell r="I238">
            <v>591112.99</v>
          </cell>
          <cell r="J238">
            <v>1618410.1036960022</v>
          </cell>
          <cell r="K238">
            <v>1593858.6388494147</v>
          </cell>
          <cell r="L238">
            <v>567620.79999999993</v>
          </cell>
          <cell r="M238">
            <v>591112.99</v>
          </cell>
          <cell r="N238">
            <v>0</v>
          </cell>
          <cell r="O238">
            <v>0</v>
          </cell>
          <cell r="P238">
            <v>0</v>
          </cell>
          <cell r="Q238">
            <v>0</v>
          </cell>
          <cell r="R238">
            <v>0</v>
          </cell>
          <cell r="T238">
            <v>0</v>
          </cell>
        </row>
        <row r="239">
          <cell r="B239">
            <v>37300</v>
          </cell>
          <cell r="C239" t="str">
            <v>Person County Schools</v>
          </cell>
          <cell r="D239">
            <v>25362369.060684435</v>
          </cell>
          <cell r="E239">
            <v>26044671.965837184</v>
          </cell>
          <cell r="F239">
            <v>278889167.66180271</v>
          </cell>
          <cell r="G239">
            <v>272406630.49796879</v>
          </cell>
          <cell r="H239">
            <v>1419914.53</v>
          </cell>
          <cell r="I239">
            <v>1511883.4700000002</v>
          </cell>
          <cell r="J239">
            <v>4048484.5194833605</v>
          </cell>
          <cell r="K239">
            <v>4076595.4569753748</v>
          </cell>
          <cell r="L239">
            <v>1419914.53</v>
          </cell>
          <cell r="M239">
            <v>1511883.4700000002</v>
          </cell>
          <cell r="N239">
            <v>0</v>
          </cell>
          <cell r="O239">
            <v>0</v>
          </cell>
          <cell r="P239">
            <v>0</v>
          </cell>
          <cell r="Q239">
            <v>0</v>
          </cell>
          <cell r="R239">
            <v>0</v>
          </cell>
          <cell r="T239">
            <v>0</v>
          </cell>
        </row>
        <row r="240">
          <cell r="B240">
            <v>37301</v>
          </cell>
          <cell r="C240" t="str">
            <v>Roxboro Community School</v>
          </cell>
          <cell r="D240">
            <v>2567657.7179447347</v>
          </cell>
          <cell r="E240">
            <v>2845826.425519323</v>
          </cell>
          <cell r="F240">
            <v>30536191.651600003</v>
          </cell>
          <cell r="G240">
            <v>31030166.309841964</v>
          </cell>
          <cell r="H240">
            <v>143750.54999999999</v>
          </cell>
          <cell r="I240">
            <v>165199.15999999997</v>
          </cell>
          <cell r="J240">
            <v>409864.01930982328</v>
          </cell>
          <cell r="K240">
            <v>445437.86509693629</v>
          </cell>
          <cell r="L240">
            <v>143750.54999999999</v>
          </cell>
          <cell r="M240">
            <v>165199.15999999997</v>
          </cell>
          <cell r="N240">
            <v>0</v>
          </cell>
          <cell r="O240">
            <v>0</v>
          </cell>
          <cell r="P240">
            <v>0</v>
          </cell>
          <cell r="Q240">
            <v>0</v>
          </cell>
          <cell r="R240">
            <v>0</v>
          </cell>
          <cell r="T240">
            <v>0</v>
          </cell>
        </row>
        <row r="241">
          <cell r="B241">
            <v>37305</v>
          </cell>
          <cell r="C241" t="str">
            <v>Piedmont Community College</v>
          </cell>
          <cell r="D241">
            <v>9038855.2464110572</v>
          </cell>
          <cell r="E241">
            <v>8994305.3023758288</v>
          </cell>
          <cell r="F241">
            <v>81814079.883749932</v>
          </cell>
          <cell r="G241">
            <v>65074501.857927896</v>
          </cell>
          <cell r="H241">
            <v>506041.13</v>
          </cell>
          <cell r="I241">
            <v>522116.06000000011</v>
          </cell>
          <cell r="J241">
            <v>1442833.0985716912</v>
          </cell>
          <cell r="K241">
            <v>1407817.4677112401</v>
          </cell>
          <cell r="L241">
            <v>506041.13</v>
          </cell>
          <cell r="M241">
            <v>522116.06000000011</v>
          </cell>
          <cell r="N241">
            <v>0</v>
          </cell>
          <cell r="O241">
            <v>0</v>
          </cell>
          <cell r="P241">
            <v>0</v>
          </cell>
          <cell r="Q241">
            <v>0</v>
          </cell>
          <cell r="R241">
            <v>0</v>
          </cell>
          <cell r="T241">
            <v>0</v>
          </cell>
        </row>
        <row r="242">
          <cell r="B242">
            <v>37400</v>
          </cell>
          <cell r="C242" t="str">
            <v>Pitt County Schools</v>
          </cell>
          <cell r="D242">
            <v>116972008.94740286</v>
          </cell>
          <cell r="E242">
            <v>119690393.45399933</v>
          </cell>
          <cell r="F242">
            <v>1375046115.4647663</v>
          </cell>
          <cell r="G242">
            <v>1293479586.9386725</v>
          </cell>
          <cell r="H242">
            <v>6548688.5199999996</v>
          </cell>
          <cell r="I242">
            <v>6947982.5899999989</v>
          </cell>
          <cell r="J242">
            <v>18671732.37260865</v>
          </cell>
          <cell r="K242">
            <v>18734323.658911355</v>
          </cell>
          <cell r="L242">
            <v>6548688.5199999996</v>
          </cell>
          <cell r="M242">
            <v>6947982.5899999989</v>
          </cell>
          <cell r="N242">
            <v>0</v>
          </cell>
          <cell r="O242">
            <v>0</v>
          </cell>
          <cell r="P242">
            <v>0</v>
          </cell>
          <cell r="Q242">
            <v>0</v>
          </cell>
          <cell r="R242">
            <v>0</v>
          </cell>
          <cell r="T242">
            <v>0</v>
          </cell>
        </row>
        <row r="243">
          <cell r="B243">
            <v>37405</v>
          </cell>
          <cell r="C243" t="str">
            <v>Pitt Community College</v>
          </cell>
          <cell r="D243">
            <v>27665803.396327414</v>
          </cell>
          <cell r="E243">
            <v>29111928.241287407</v>
          </cell>
          <cell r="F243">
            <v>305333633.06653422</v>
          </cell>
          <cell r="G243">
            <v>271266907.47741783</v>
          </cell>
          <cell r="H243">
            <v>1548872.51</v>
          </cell>
          <cell r="I243">
            <v>1689936.5499999998</v>
          </cell>
          <cell r="J243">
            <v>4416171.7109749811</v>
          </cell>
          <cell r="K243">
            <v>4556692.2312515508</v>
          </cell>
          <cell r="L243">
            <v>1548872.51</v>
          </cell>
          <cell r="M243">
            <v>1689936.5499999998</v>
          </cell>
          <cell r="N243">
            <v>0</v>
          </cell>
          <cell r="O243">
            <v>0</v>
          </cell>
          <cell r="P243">
            <v>0</v>
          </cell>
          <cell r="Q243">
            <v>0</v>
          </cell>
          <cell r="R243">
            <v>0</v>
          </cell>
          <cell r="T243">
            <v>0</v>
          </cell>
        </row>
        <row r="244">
          <cell r="B244">
            <v>37500</v>
          </cell>
          <cell r="C244" t="str">
            <v>Polk County Schools</v>
          </cell>
          <cell r="D244">
            <v>15035115.077906821</v>
          </cell>
          <cell r="E244">
            <v>14814341.409230214</v>
          </cell>
          <cell r="F244">
            <v>155277060.76849994</v>
          </cell>
          <cell r="G244">
            <v>143937323.11182672</v>
          </cell>
          <cell r="H244">
            <v>841742.28</v>
          </cell>
          <cell r="I244">
            <v>859966.9800000001</v>
          </cell>
          <cell r="J244">
            <v>2399989.9416302387</v>
          </cell>
          <cell r="K244">
            <v>2318788.156217379</v>
          </cell>
          <cell r="L244">
            <v>841742.28</v>
          </cell>
          <cell r="M244">
            <v>859966.9800000001</v>
          </cell>
          <cell r="N244">
            <v>0</v>
          </cell>
          <cell r="O244">
            <v>0</v>
          </cell>
          <cell r="P244">
            <v>0</v>
          </cell>
          <cell r="Q244">
            <v>0</v>
          </cell>
          <cell r="R244">
            <v>0</v>
          </cell>
          <cell r="T244">
            <v>0</v>
          </cell>
        </row>
        <row r="245">
          <cell r="B245">
            <v>37600</v>
          </cell>
          <cell r="C245" t="str">
            <v>Randolph County Schools</v>
          </cell>
          <cell r="D245">
            <v>83452976.121289343</v>
          </cell>
          <cell r="E245">
            <v>86299513.79462254</v>
          </cell>
          <cell r="F245">
            <v>949215821.66498089</v>
          </cell>
          <cell r="G245">
            <v>903023771.75274193</v>
          </cell>
          <cell r="H245">
            <v>4672122.43</v>
          </cell>
          <cell r="I245">
            <v>5009654.51</v>
          </cell>
          <cell r="J245">
            <v>13321235.138699494</v>
          </cell>
          <cell r="K245">
            <v>13507876.249538064</v>
          </cell>
          <cell r="L245">
            <v>4672122.43</v>
          </cell>
          <cell r="M245">
            <v>5009654.51</v>
          </cell>
          <cell r="N245">
            <v>0</v>
          </cell>
          <cell r="O245">
            <v>0</v>
          </cell>
          <cell r="P245">
            <v>0</v>
          </cell>
          <cell r="Q245">
            <v>0</v>
          </cell>
          <cell r="R245">
            <v>0</v>
          </cell>
          <cell r="T245">
            <v>0</v>
          </cell>
        </row>
        <row r="246">
          <cell r="B246">
            <v>37601</v>
          </cell>
          <cell r="C246" t="str">
            <v>Uwharrie Charter Academy</v>
          </cell>
          <cell r="D246">
            <v>2243354.590067415</v>
          </cell>
          <cell r="E246">
            <v>3016898.3283719029</v>
          </cell>
          <cell r="F246">
            <v>30084825.061999999</v>
          </cell>
          <cell r="G246">
            <v>36767887.207964979</v>
          </cell>
          <cell r="H246">
            <v>125594.41</v>
          </cell>
          <cell r="I246">
            <v>175129.82</v>
          </cell>
          <cell r="J246">
            <v>358096.92335400369</v>
          </cell>
          <cell r="K246">
            <v>472214.58714203356</v>
          </cell>
          <cell r="L246">
            <v>125594.41</v>
          </cell>
          <cell r="M246">
            <v>175129.82</v>
          </cell>
          <cell r="N246">
            <v>0</v>
          </cell>
          <cell r="O246">
            <v>0</v>
          </cell>
          <cell r="P246">
            <v>0</v>
          </cell>
          <cell r="Q246">
            <v>0</v>
          </cell>
          <cell r="R246">
            <v>0</v>
          </cell>
          <cell r="T246">
            <v>0</v>
          </cell>
        </row>
        <row r="247">
          <cell r="B247">
            <v>37605</v>
          </cell>
          <cell r="C247" t="str">
            <v>Randolph Community College</v>
          </cell>
          <cell r="D247">
            <v>10384906.653599625</v>
          </cell>
          <cell r="E247">
            <v>10831037.545612894</v>
          </cell>
          <cell r="F247">
            <v>114348177.09332833</v>
          </cell>
          <cell r="G247">
            <v>102819740.76210187</v>
          </cell>
          <cell r="H247">
            <v>581399.93999999994</v>
          </cell>
          <cell r="I247">
            <v>628737.67999999993</v>
          </cell>
          <cell r="J247">
            <v>1657697.4226177926</v>
          </cell>
          <cell r="K247">
            <v>1695308.6800514041</v>
          </cell>
          <cell r="L247">
            <v>581399.93999999994</v>
          </cell>
          <cell r="M247">
            <v>628737.67999999993</v>
          </cell>
          <cell r="N247">
            <v>0</v>
          </cell>
          <cell r="O247">
            <v>0</v>
          </cell>
          <cell r="P247">
            <v>0</v>
          </cell>
          <cell r="Q247">
            <v>0</v>
          </cell>
          <cell r="R247">
            <v>0</v>
          </cell>
          <cell r="T247">
            <v>0</v>
          </cell>
        </row>
        <row r="248">
          <cell r="B248">
            <v>37610</v>
          </cell>
          <cell r="C248" t="str">
            <v>Asheboro City Schools</v>
          </cell>
          <cell r="D248">
            <v>23940299.557365824</v>
          </cell>
          <cell r="E248">
            <v>25368166.144426282</v>
          </cell>
          <cell r="F248">
            <v>290741738.90029997</v>
          </cell>
          <cell r="G248">
            <v>283491866.94597858</v>
          </cell>
          <cell r="H248">
            <v>1340299.8400000001</v>
          </cell>
          <cell r="I248">
            <v>1472612.5600000003</v>
          </cell>
          <cell r="J248">
            <v>3821485.7578124967</v>
          </cell>
          <cell r="K248">
            <v>3970706.5994847324</v>
          </cell>
          <cell r="L248">
            <v>1340299.8400000001</v>
          </cell>
          <cell r="M248">
            <v>1472612.5600000003</v>
          </cell>
          <cell r="N248">
            <v>0</v>
          </cell>
          <cell r="O248">
            <v>0</v>
          </cell>
          <cell r="P248">
            <v>0</v>
          </cell>
          <cell r="Q248">
            <v>0</v>
          </cell>
          <cell r="R248">
            <v>0</v>
          </cell>
          <cell r="T248">
            <v>0</v>
          </cell>
        </row>
        <row r="249">
          <cell r="B249">
            <v>37700</v>
          </cell>
          <cell r="C249" t="str">
            <v>Richmond County Schools</v>
          </cell>
          <cell r="D249">
            <v>36928933.889285728</v>
          </cell>
          <cell r="E249">
            <v>37958971.613284469</v>
          </cell>
          <cell r="F249">
            <v>405573250.77566701</v>
          </cell>
          <cell r="G249">
            <v>378798589.57496321</v>
          </cell>
          <cell r="H249">
            <v>2067469.7099999997</v>
          </cell>
          <cell r="I249">
            <v>2203504.1100000003</v>
          </cell>
          <cell r="J249">
            <v>5894804.8904293915</v>
          </cell>
          <cell r="K249">
            <v>5941459.7900541686</v>
          </cell>
          <cell r="L249">
            <v>2067469.7099999997</v>
          </cell>
          <cell r="M249">
            <v>2203504.1100000003</v>
          </cell>
          <cell r="N249">
            <v>0</v>
          </cell>
          <cell r="O249">
            <v>0</v>
          </cell>
          <cell r="P249">
            <v>0</v>
          </cell>
          <cell r="Q249">
            <v>0</v>
          </cell>
          <cell r="R249">
            <v>0</v>
          </cell>
          <cell r="T249">
            <v>0</v>
          </cell>
        </row>
        <row r="250">
          <cell r="B250">
            <v>37705</v>
          </cell>
          <cell r="C250" t="str">
            <v>Richmond Technical College</v>
          </cell>
          <cell r="D250">
            <v>10952508.664287999</v>
          </cell>
          <cell r="E250">
            <v>11721415.201006364</v>
          </cell>
          <cell r="F250">
            <v>117724140.23142754</v>
          </cell>
          <cell r="G250">
            <v>104863737.45935293</v>
          </cell>
          <cell r="H250">
            <v>613177.19000000006</v>
          </cell>
          <cell r="I250">
            <v>680423.77000000014</v>
          </cell>
          <cell r="J250">
            <v>1748301.2596647681</v>
          </cell>
          <cell r="K250">
            <v>1834673.4418625913</v>
          </cell>
          <cell r="L250">
            <v>613177.19000000006</v>
          </cell>
          <cell r="M250">
            <v>680423.77000000014</v>
          </cell>
          <cell r="N250">
            <v>0</v>
          </cell>
          <cell r="O250">
            <v>0</v>
          </cell>
          <cell r="P250">
            <v>0</v>
          </cell>
          <cell r="Q250">
            <v>0</v>
          </cell>
          <cell r="R250">
            <v>0</v>
          </cell>
          <cell r="T250">
            <v>0</v>
          </cell>
        </row>
        <row r="251">
          <cell r="B251">
            <v>37800</v>
          </cell>
          <cell r="C251" t="str">
            <v>Robeson County Schools</v>
          </cell>
          <cell r="D251">
            <v>113011828.34260319</v>
          </cell>
          <cell r="E251">
            <v>118424851.45292202</v>
          </cell>
          <cell r="F251">
            <v>1221532959.1897588</v>
          </cell>
          <cell r="G251">
            <v>1162520811.3048315</v>
          </cell>
          <cell r="H251">
            <v>6326977.4499999993</v>
          </cell>
          <cell r="I251">
            <v>6874518.3499999996</v>
          </cell>
          <cell r="J251">
            <v>18039585.989337895</v>
          </cell>
          <cell r="K251">
            <v>18536236.972353332</v>
          </cell>
          <cell r="L251">
            <v>6326977.4499999993</v>
          </cell>
          <cell r="M251">
            <v>6874518.3499999996</v>
          </cell>
          <cell r="N251">
            <v>0</v>
          </cell>
          <cell r="O251">
            <v>0</v>
          </cell>
          <cell r="P251">
            <v>0</v>
          </cell>
          <cell r="Q251">
            <v>0</v>
          </cell>
          <cell r="R251">
            <v>0</v>
          </cell>
          <cell r="T251">
            <v>0</v>
          </cell>
        </row>
        <row r="252">
          <cell r="B252">
            <v>37801</v>
          </cell>
          <cell r="C252" t="str">
            <v>Southeastern Academy Charter School</v>
          </cell>
          <cell r="D252">
            <v>693159.72477163619</v>
          </cell>
          <cell r="E252">
            <v>722732.30346463248</v>
          </cell>
          <cell r="F252">
            <v>7657240.9675000003</v>
          </cell>
          <cell r="G252">
            <v>9363469.0708739925</v>
          </cell>
          <cell r="H252">
            <v>38806.61</v>
          </cell>
          <cell r="I252">
            <v>41954.340000000004</v>
          </cell>
          <cell r="J252">
            <v>110646.06813948734</v>
          </cell>
          <cell r="K252">
            <v>113124.37448925892</v>
          </cell>
          <cell r="L252">
            <v>38806.61</v>
          </cell>
          <cell r="M252">
            <v>41954.340000000004</v>
          </cell>
          <cell r="N252">
            <v>0</v>
          </cell>
          <cell r="O252">
            <v>0</v>
          </cell>
          <cell r="P252">
            <v>0</v>
          </cell>
          <cell r="Q252">
            <v>0</v>
          </cell>
          <cell r="R252">
            <v>0</v>
          </cell>
          <cell r="T252">
            <v>0</v>
          </cell>
        </row>
        <row r="253">
          <cell r="B253">
            <v>37805</v>
          </cell>
          <cell r="C253" t="str">
            <v>Robeson Community College</v>
          </cell>
          <cell r="D253">
            <v>9676642.907547418</v>
          </cell>
          <cell r="E253">
            <v>9673956.7082152423</v>
          </cell>
          <cell r="F253">
            <v>100100336.04870005</v>
          </cell>
          <cell r="G253">
            <v>83306658.353723899</v>
          </cell>
          <cell r="H253">
            <v>541747.73</v>
          </cell>
          <cell r="I253">
            <v>561569.56999999995</v>
          </cell>
          <cell r="J253">
            <v>1544640.3653396314</v>
          </cell>
          <cell r="K253">
            <v>1514198.6821495008</v>
          </cell>
          <cell r="L253">
            <v>541747.73</v>
          </cell>
          <cell r="M253">
            <v>561569.56999999995</v>
          </cell>
          <cell r="N253">
            <v>0</v>
          </cell>
          <cell r="O253">
            <v>0</v>
          </cell>
          <cell r="P253">
            <v>0</v>
          </cell>
          <cell r="Q253">
            <v>0</v>
          </cell>
          <cell r="R253">
            <v>0</v>
          </cell>
          <cell r="T253">
            <v>0</v>
          </cell>
        </row>
        <row r="254">
          <cell r="B254">
            <v>37900</v>
          </cell>
          <cell r="C254" t="str">
            <v>Rockingham County Schools</v>
          </cell>
          <cell r="D254">
            <v>63694943.618241444</v>
          </cell>
          <cell r="E254">
            <v>62943281.883179337</v>
          </cell>
          <cell r="F254">
            <v>664846029.47670257</v>
          </cell>
          <cell r="G254">
            <v>620087213.64446712</v>
          </cell>
          <cell r="H254">
            <v>3565967.19</v>
          </cell>
          <cell r="I254">
            <v>3653833.9800000004</v>
          </cell>
          <cell r="J254">
            <v>10167346.456902992</v>
          </cell>
          <cell r="K254">
            <v>9852084.0388646182</v>
          </cell>
          <cell r="L254">
            <v>3565967.19</v>
          </cell>
          <cell r="M254">
            <v>3653833.9800000004</v>
          </cell>
          <cell r="N254">
            <v>0</v>
          </cell>
          <cell r="O254">
            <v>0</v>
          </cell>
          <cell r="P254">
            <v>0</v>
          </cell>
          <cell r="Q254">
            <v>0</v>
          </cell>
          <cell r="R254">
            <v>0</v>
          </cell>
          <cell r="T254">
            <v>0</v>
          </cell>
        </row>
        <row r="255">
          <cell r="B255">
            <v>37901</v>
          </cell>
          <cell r="C255" t="str">
            <v>Bethany Community Middle School</v>
          </cell>
          <cell r="D255">
            <v>765469.69079542742</v>
          </cell>
          <cell r="E255">
            <v>870379.59377585922</v>
          </cell>
          <cell r="F255">
            <v>9814330.6091000009</v>
          </cell>
          <cell r="G255">
            <v>8541701.1664729919</v>
          </cell>
          <cell r="H255">
            <v>42854.89</v>
          </cell>
          <cell r="I255">
            <v>50525.21</v>
          </cell>
          <cell r="J255">
            <v>122188.59310437668</v>
          </cell>
          <cell r="K255">
            <v>136234.60116851915</v>
          </cell>
          <cell r="L255">
            <v>42854.89</v>
          </cell>
          <cell r="M255">
            <v>50525.21</v>
          </cell>
          <cell r="N255">
            <v>0</v>
          </cell>
          <cell r="O255">
            <v>0</v>
          </cell>
          <cell r="P255">
            <v>0</v>
          </cell>
          <cell r="Q255">
            <v>0</v>
          </cell>
          <cell r="R255">
            <v>0</v>
          </cell>
          <cell r="T255">
            <v>0</v>
          </cell>
        </row>
        <row r="256">
          <cell r="B256">
            <v>37905</v>
          </cell>
          <cell r="C256" t="str">
            <v>Rockingham Community College</v>
          </cell>
          <cell r="D256">
            <v>8033007.629048679</v>
          </cell>
          <cell r="E256">
            <v>8366768.7886085166</v>
          </cell>
          <cell r="F256">
            <v>75719521.621150032</v>
          </cell>
          <cell r="G256">
            <v>69309993.364459977</v>
          </cell>
          <cell r="H256">
            <v>449728.66</v>
          </cell>
          <cell r="I256">
            <v>485687.80000000016</v>
          </cell>
          <cell r="J256">
            <v>1282274.0239005762</v>
          </cell>
          <cell r="K256">
            <v>1309593.4430636808</v>
          </cell>
          <cell r="L256">
            <v>449728.66</v>
          </cell>
          <cell r="M256">
            <v>485687.80000000016</v>
          </cell>
          <cell r="N256">
            <v>0</v>
          </cell>
          <cell r="O256">
            <v>0</v>
          </cell>
          <cell r="P256">
            <v>0</v>
          </cell>
          <cell r="Q256">
            <v>0</v>
          </cell>
          <cell r="R256">
            <v>0</v>
          </cell>
          <cell r="T256">
            <v>0</v>
          </cell>
        </row>
        <row r="257">
          <cell r="B257">
            <v>38000</v>
          </cell>
          <cell r="C257" t="str">
            <v>Rowan-Salisbury School System</v>
          </cell>
          <cell r="D257">
            <v>96701429.448605418</v>
          </cell>
          <cell r="E257">
            <v>100687984.24390092</v>
          </cell>
          <cell r="F257">
            <v>1063827735.6275914</v>
          </cell>
          <cell r="G257">
            <v>1022596537.0759444</v>
          </cell>
          <cell r="H257">
            <v>5413838.29</v>
          </cell>
          <cell r="I257">
            <v>5844899.8400000008</v>
          </cell>
          <cell r="J257">
            <v>15436028.046034057</v>
          </cell>
          <cell r="K257">
            <v>15760005.719369428</v>
          </cell>
          <cell r="L257">
            <v>5413838.29</v>
          </cell>
          <cell r="M257">
            <v>5844899.8400000008</v>
          </cell>
          <cell r="N257">
            <v>0</v>
          </cell>
          <cell r="O257">
            <v>0</v>
          </cell>
          <cell r="P257">
            <v>0</v>
          </cell>
          <cell r="Q257">
            <v>0</v>
          </cell>
          <cell r="R257">
            <v>0</v>
          </cell>
          <cell r="T257">
            <v>0</v>
          </cell>
        </row>
        <row r="258">
          <cell r="B258">
            <v>38005</v>
          </cell>
          <cell r="C258" t="str">
            <v>Rowan-Cabarrus Community College</v>
          </cell>
          <cell r="D258">
            <v>20849938.03238868</v>
          </cell>
          <cell r="E258">
            <v>20155247.126111947</v>
          </cell>
          <cell r="F258">
            <v>226478136.59690002</v>
          </cell>
          <cell r="G258">
            <v>183100319.32193506</v>
          </cell>
          <cell r="H258">
            <v>1167285.67</v>
          </cell>
          <cell r="I258">
            <v>1170004.5599999998</v>
          </cell>
          <cell r="J258">
            <v>3328184.8061726373</v>
          </cell>
          <cell r="K258">
            <v>3154763.821802001</v>
          </cell>
          <cell r="L258">
            <v>1167285.67</v>
          </cell>
          <cell r="M258">
            <v>1170004.5599999998</v>
          </cell>
          <cell r="N258">
            <v>0</v>
          </cell>
          <cell r="O258">
            <v>0</v>
          </cell>
          <cell r="P258">
            <v>0</v>
          </cell>
          <cell r="Q258">
            <v>0</v>
          </cell>
          <cell r="R258">
            <v>0</v>
          </cell>
          <cell r="T258">
            <v>0</v>
          </cell>
        </row>
        <row r="259">
          <cell r="B259">
            <v>38100</v>
          </cell>
          <cell r="C259" t="str">
            <v>Rutherford County Schools</v>
          </cell>
          <cell r="D259">
            <v>45727085.050865203</v>
          </cell>
          <cell r="E259">
            <v>46787594.88387011</v>
          </cell>
          <cell r="F259">
            <v>483787440.85721403</v>
          </cell>
          <cell r="G259">
            <v>450185538.55312169</v>
          </cell>
          <cell r="H259">
            <v>2560035.0000000005</v>
          </cell>
          <cell r="I259">
            <v>2716002.39</v>
          </cell>
          <cell r="J259">
            <v>7299215.4442109875</v>
          </cell>
          <cell r="K259">
            <v>7323344.1755985729</v>
          </cell>
          <cell r="L259">
            <v>2560035.0000000005</v>
          </cell>
          <cell r="M259">
            <v>2716002.39</v>
          </cell>
          <cell r="N259">
            <v>0</v>
          </cell>
          <cell r="O259">
            <v>0</v>
          </cell>
          <cell r="P259">
            <v>0</v>
          </cell>
          <cell r="Q259">
            <v>0</v>
          </cell>
          <cell r="R259">
            <v>0</v>
          </cell>
          <cell r="T259">
            <v>0</v>
          </cell>
        </row>
        <row r="260">
          <cell r="B260">
            <v>38105</v>
          </cell>
          <cell r="C260" t="str">
            <v>Isothermal Community College</v>
          </cell>
          <cell r="D260">
            <v>9389086.8846137021</v>
          </cell>
          <cell r="E260">
            <v>9459554.8105258606</v>
          </cell>
          <cell r="F260">
            <v>102012225.57402246</v>
          </cell>
          <cell r="G260">
            <v>86375398.725624949</v>
          </cell>
          <cell r="H260">
            <v>525648.88000000012</v>
          </cell>
          <cell r="I260">
            <v>549123.62</v>
          </cell>
          <cell r="J260">
            <v>1498739.049711511</v>
          </cell>
          <cell r="K260">
            <v>1480639.8105601829</v>
          </cell>
          <cell r="L260">
            <v>525648.88000000012</v>
          </cell>
          <cell r="M260">
            <v>549123.62</v>
          </cell>
          <cell r="N260">
            <v>0</v>
          </cell>
          <cell r="O260">
            <v>0</v>
          </cell>
          <cell r="P260">
            <v>0</v>
          </cell>
          <cell r="Q260">
            <v>0</v>
          </cell>
          <cell r="R260">
            <v>0</v>
          </cell>
          <cell r="T260">
            <v>0</v>
          </cell>
        </row>
        <row r="261">
          <cell r="B261">
            <v>38200</v>
          </cell>
          <cell r="C261" t="str">
            <v>Sampson County Schools</v>
          </cell>
          <cell r="D261">
            <v>42774440.012825973</v>
          </cell>
          <cell r="E261">
            <v>43027604.430980049</v>
          </cell>
          <cell r="F261">
            <v>476345202.25749987</v>
          </cell>
          <cell r="G261">
            <v>440038813.65153754</v>
          </cell>
          <cell r="H261">
            <v>2394730.9</v>
          </cell>
          <cell r="I261">
            <v>2497736.35</v>
          </cell>
          <cell r="J261">
            <v>6827897.5756227057</v>
          </cell>
          <cell r="K261">
            <v>6734818.4295792682</v>
          </cell>
          <cell r="L261">
            <v>2394730.9</v>
          </cell>
          <cell r="M261">
            <v>2497736.35</v>
          </cell>
          <cell r="N261">
            <v>0</v>
          </cell>
          <cell r="O261">
            <v>0</v>
          </cell>
          <cell r="P261">
            <v>0</v>
          </cell>
          <cell r="Q261">
            <v>0</v>
          </cell>
          <cell r="R261">
            <v>0</v>
          </cell>
          <cell r="T261">
            <v>0</v>
          </cell>
        </row>
        <row r="262">
          <cell r="B262">
            <v>38205</v>
          </cell>
          <cell r="C262" t="str">
            <v>Sampson Community College</v>
          </cell>
          <cell r="D262">
            <v>6838324.7363582896</v>
          </cell>
          <cell r="E262">
            <v>7107113.3026191806</v>
          </cell>
          <cell r="F262">
            <v>65200642.752300002</v>
          </cell>
          <cell r="G262">
            <v>58145105.223960929</v>
          </cell>
          <cell r="H262">
            <v>382844.23</v>
          </cell>
          <cell r="I262">
            <v>412565.27</v>
          </cell>
          <cell r="J262">
            <v>1091571.9966106177</v>
          </cell>
          <cell r="K262">
            <v>1112428.1326971706</v>
          </cell>
          <cell r="L262">
            <v>382844.23</v>
          </cell>
          <cell r="M262">
            <v>412565.27</v>
          </cell>
          <cell r="N262">
            <v>0</v>
          </cell>
          <cell r="O262">
            <v>0</v>
          </cell>
          <cell r="P262">
            <v>0</v>
          </cell>
          <cell r="Q262">
            <v>0</v>
          </cell>
          <cell r="R262">
            <v>0</v>
          </cell>
          <cell r="T262">
            <v>0</v>
          </cell>
        </row>
        <row r="263">
          <cell r="B263">
            <v>38210</v>
          </cell>
          <cell r="C263" t="str">
            <v>Clinton City Schools</v>
          </cell>
          <cell r="D263">
            <v>15468423.298627207</v>
          </cell>
          <cell r="E263">
            <v>16155622.916209143</v>
          </cell>
          <cell r="F263">
            <v>174115813.97849998</v>
          </cell>
          <cell r="G263">
            <v>166544969.64512578</v>
          </cell>
          <cell r="H263">
            <v>866001.07999999973</v>
          </cell>
          <cell r="I263">
            <v>937827.87</v>
          </cell>
          <cell r="J263">
            <v>2469157.0458370266</v>
          </cell>
          <cell r="K263">
            <v>2528729.8327740119</v>
          </cell>
          <cell r="L263">
            <v>866001.07999999973</v>
          </cell>
          <cell r="M263">
            <v>937827.87</v>
          </cell>
          <cell r="N263">
            <v>0</v>
          </cell>
          <cell r="O263">
            <v>0</v>
          </cell>
          <cell r="P263">
            <v>0</v>
          </cell>
          <cell r="Q263">
            <v>0</v>
          </cell>
          <cell r="R263">
            <v>0</v>
          </cell>
          <cell r="T263">
            <v>0</v>
          </cell>
        </row>
        <row r="264">
          <cell r="B264">
            <v>38300</v>
          </cell>
          <cell r="C264" t="str">
            <v>Scotland County Schools</v>
          </cell>
          <cell r="D264">
            <v>33930884.977247059</v>
          </cell>
          <cell r="E264">
            <v>34394196.19893463</v>
          </cell>
          <cell r="F264">
            <v>369430242.53882217</v>
          </cell>
          <cell r="G264">
            <v>345579070.7742579</v>
          </cell>
          <cell r="H264">
            <v>1899623.67</v>
          </cell>
          <cell r="I264">
            <v>1996570.2300000002</v>
          </cell>
          <cell r="J264">
            <v>5416239.3991694469</v>
          </cell>
          <cell r="K264">
            <v>5383489.7269895272</v>
          </cell>
          <cell r="L264">
            <v>1899623.67</v>
          </cell>
          <cell r="M264">
            <v>1996570.2300000002</v>
          </cell>
          <cell r="N264">
            <v>0</v>
          </cell>
          <cell r="O264">
            <v>0</v>
          </cell>
          <cell r="P264">
            <v>0</v>
          </cell>
          <cell r="Q264">
            <v>0</v>
          </cell>
          <cell r="R264">
            <v>0</v>
          </cell>
          <cell r="T264">
            <v>0</v>
          </cell>
        </row>
        <row r="265">
          <cell r="B265">
            <v>38400</v>
          </cell>
          <cell r="C265" t="str">
            <v>Stanly County Schools</v>
          </cell>
          <cell r="D265">
            <v>41764547.032715701</v>
          </cell>
          <cell r="E265">
            <v>42796385.026180372</v>
          </cell>
          <cell r="F265">
            <v>458713322.32009977</v>
          </cell>
          <cell r="G265">
            <v>428548751.62863362</v>
          </cell>
          <cell r="H265">
            <v>2338191.9500000002</v>
          </cell>
          <cell r="I265">
            <v>2484314.15</v>
          </cell>
          <cell r="J265">
            <v>6666692.7573137879</v>
          </cell>
          <cell r="K265">
            <v>6698627.2279236168</v>
          </cell>
          <cell r="L265">
            <v>2338191.9500000002</v>
          </cell>
          <cell r="M265">
            <v>2484314.15</v>
          </cell>
          <cell r="N265">
            <v>0</v>
          </cell>
          <cell r="O265">
            <v>0</v>
          </cell>
          <cell r="P265">
            <v>0</v>
          </cell>
          <cell r="Q265">
            <v>0</v>
          </cell>
          <cell r="R265">
            <v>0</v>
          </cell>
          <cell r="T265">
            <v>0</v>
          </cell>
        </row>
        <row r="266">
          <cell r="B266">
            <v>38402</v>
          </cell>
          <cell r="C266" t="str">
            <v>Gray Stone Day School</v>
          </cell>
          <cell r="D266">
            <v>1385648.5566396555</v>
          </cell>
          <cell r="E266">
            <v>1560866.7283194412</v>
          </cell>
          <cell r="F266">
            <v>16404845.884299995</v>
          </cell>
          <cell r="G266">
            <v>17561382.264398977</v>
          </cell>
          <cell r="H266">
            <v>77575.659999999989</v>
          </cell>
          <cell r="I266">
            <v>90607.729999999981</v>
          </cell>
          <cell r="J266">
            <v>221185.04456652363</v>
          </cell>
          <cell r="K266">
            <v>244311.8585619904</v>
          </cell>
          <cell r="L266">
            <v>77575.659999999989</v>
          </cell>
          <cell r="M266">
            <v>90607.729999999981</v>
          </cell>
          <cell r="N266">
            <v>0</v>
          </cell>
          <cell r="O266">
            <v>0</v>
          </cell>
          <cell r="P266">
            <v>0</v>
          </cell>
          <cell r="Q266">
            <v>0</v>
          </cell>
          <cell r="R266">
            <v>0</v>
          </cell>
          <cell r="T266">
            <v>0</v>
          </cell>
        </row>
        <row r="267">
          <cell r="B267">
            <v>38405</v>
          </cell>
          <cell r="C267" t="str">
            <v>Stanly Community College</v>
          </cell>
          <cell r="D267">
            <v>10150218.992003527</v>
          </cell>
          <cell r="E267">
            <v>10779303.534546891</v>
          </cell>
          <cell r="F267">
            <v>117070466.92346326</v>
          </cell>
          <cell r="G267">
            <v>102752607.64582583</v>
          </cell>
          <cell r="H267">
            <v>568260.92999999993</v>
          </cell>
          <cell r="I267">
            <v>625734.5399999998</v>
          </cell>
          <cell r="J267">
            <v>1620235.2532671222</v>
          </cell>
          <cell r="K267">
            <v>1687211.1069754434</v>
          </cell>
          <cell r="L267">
            <v>568260.92999999993</v>
          </cell>
          <cell r="M267">
            <v>625734.5399999998</v>
          </cell>
          <cell r="N267">
            <v>0</v>
          </cell>
          <cell r="O267">
            <v>0</v>
          </cell>
          <cell r="P267">
            <v>0</v>
          </cell>
          <cell r="Q267">
            <v>0</v>
          </cell>
          <cell r="R267">
            <v>0</v>
          </cell>
          <cell r="T267">
            <v>0</v>
          </cell>
        </row>
        <row r="268">
          <cell r="B268">
            <v>38500</v>
          </cell>
          <cell r="C268" t="str">
            <v>Stokes County Schools</v>
          </cell>
          <cell r="D268">
            <v>33601512.463987008</v>
          </cell>
          <cell r="E268">
            <v>33512975.708462659</v>
          </cell>
          <cell r="F268">
            <v>367779268.44990003</v>
          </cell>
          <cell r="G268">
            <v>334819335.50599766</v>
          </cell>
          <cell r="H268">
            <v>1881183.72</v>
          </cell>
          <cell r="I268">
            <v>1945415.71</v>
          </cell>
          <cell r="J268">
            <v>5363663.0993022658</v>
          </cell>
          <cell r="K268">
            <v>5245558.2739551496</v>
          </cell>
          <cell r="L268">
            <v>1881183.72</v>
          </cell>
          <cell r="M268">
            <v>1945415.71</v>
          </cell>
          <cell r="N268">
            <v>0</v>
          </cell>
          <cell r="O268">
            <v>0</v>
          </cell>
          <cell r="P268">
            <v>0</v>
          </cell>
          <cell r="Q268">
            <v>0</v>
          </cell>
          <cell r="R268">
            <v>0</v>
          </cell>
          <cell r="T268">
            <v>0</v>
          </cell>
        </row>
        <row r="269">
          <cell r="B269">
            <v>38600</v>
          </cell>
          <cell r="C269" t="str">
            <v>Surry County Schools</v>
          </cell>
          <cell r="D269">
            <v>41423892.587193064</v>
          </cell>
          <cell r="E269">
            <v>42550806.355770677</v>
          </cell>
          <cell r="F269">
            <v>450038630.31700045</v>
          </cell>
          <cell r="G269">
            <v>430976423.13745254</v>
          </cell>
          <cell r="H269">
            <v>2319120.38</v>
          </cell>
          <cell r="I269">
            <v>2470058.3999999994</v>
          </cell>
          <cell r="J269">
            <v>6612315.5717325928</v>
          </cell>
          <cell r="K269">
            <v>6660188.4680330958</v>
          </cell>
          <cell r="L269">
            <v>2319120.38</v>
          </cell>
          <cell r="M269">
            <v>2470058.3999999994</v>
          </cell>
          <cell r="N269">
            <v>0</v>
          </cell>
          <cell r="O269">
            <v>0</v>
          </cell>
          <cell r="P269">
            <v>0</v>
          </cell>
          <cell r="Q269">
            <v>0</v>
          </cell>
          <cell r="R269">
            <v>0</v>
          </cell>
          <cell r="T269">
            <v>0</v>
          </cell>
        </row>
        <row r="270">
          <cell r="B270">
            <v>38601</v>
          </cell>
          <cell r="C270" t="str">
            <v>Bridges Charter Schools</v>
          </cell>
          <cell r="D270">
            <v>498200.31896082335</v>
          </cell>
          <cell r="E270">
            <v>463579.55768727168</v>
          </cell>
          <cell r="F270">
            <v>6343044.9625999983</v>
          </cell>
          <cell r="G270">
            <v>5026513.80963</v>
          </cell>
          <cell r="H270">
            <v>27891.790000000005</v>
          </cell>
          <cell r="I270">
            <v>26910.620000000003</v>
          </cell>
          <cell r="J270">
            <v>79525.547242396904</v>
          </cell>
          <cell r="K270">
            <v>72560.956854955672</v>
          </cell>
          <cell r="L270">
            <v>27891.790000000005</v>
          </cell>
          <cell r="M270">
            <v>26910.620000000003</v>
          </cell>
          <cell r="N270">
            <v>0</v>
          </cell>
          <cell r="O270">
            <v>0</v>
          </cell>
          <cell r="P270">
            <v>0</v>
          </cell>
          <cell r="Q270">
            <v>0</v>
          </cell>
          <cell r="R270">
            <v>0</v>
          </cell>
          <cell r="T270">
            <v>0</v>
          </cell>
        </row>
        <row r="271">
          <cell r="B271">
            <v>38602</v>
          </cell>
          <cell r="C271" t="str">
            <v>Millennium Charter Academy</v>
          </cell>
          <cell r="D271">
            <v>2489373.3041466703</v>
          </cell>
          <cell r="E271">
            <v>3029822.9594189031</v>
          </cell>
          <cell r="F271">
            <v>28381714.315299999</v>
          </cell>
          <cell r="G271">
            <v>31261727.881989967</v>
          </cell>
          <cell r="H271">
            <v>139367.79000000004</v>
          </cell>
          <cell r="I271">
            <v>175880.09</v>
          </cell>
          <cell r="J271">
            <v>397367.81926557788</v>
          </cell>
          <cell r="K271">
            <v>474237.5917810782</v>
          </cell>
          <cell r="L271">
            <v>139367.79000000004</v>
          </cell>
          <cell r="M271">
            <v>175880.09</v>
          </cell>
          <cell r="N271">
            <v>0</v>
          </cell>
          <cell r="O271">
            <v>0</v>
          </cell>
          <cell r="P271">
            <v>0</v>
          </cell>
          <cell r="Q271">
            <v>0</v>
          </cell>
          <cell r="R271">
            <v>0</v>
          </cell>
          <cell r="T271">
            <v>0</v>
          </cell>
        </row>
        <row r="272">
          <cell r="B272">
            <v>38605</v>
          </cell>
          <cell r="C272" t="str">
            <v>Surry Community College</v>
          </cell>
          <cell r="D272">
            <v>11759865.39990841</v>
          </cell>
          <cell r="E272">
            <v>11956873.909595812</v>
          </cell>
          <cell r="F272">
            <v>126935357.52603805</v>
          </cell>
          <cell r="G272">
            <v>110444435.75964284</v>
          </cell>
          <cell r="H272">
            <v>658377.12999999989</v>
          </cell>
          <cell r="I272">
            <v>694092.06000000017</v>
          </cell>
          <cell r="J272">
            <v>1877176.0993155576</v>
          </cell>
          <cell r="K272">
            <v>1871528.1929226199</v>
          </cell>
          <cell r="L272">
            <v>658377.12999999989</v>
          </cell>
          <cell r="M272">
            <v>694092.06000000017</v>
          </cell>
          <cell r="N272">
            <v>0</v>
          </cell>
          <cell r="O272">
            <v>0</v>
          </cell>
          <cell r="P272">
            <v>0</v>
          </cell>
          <cell r="Q272">
            <v>0</v>
          </cell>
          <cell r="R272">
            <v>0</v>
          </cell>
          <cell r="T272">
            <v>0</v>
          </cell>
        </row>
        <row r="273">
          <cell r="B273">
            <v>38610</v>
          </cell>
          <cell r="C273" t="str">
            <v>Mount Airy City Schools</v>
          </cell>
          <cell r="D273">
            <v>9050712.1531828847</v>
          </cell>
          <cell r="E273">
            <v>9050015.3941753749</v>
          </cell>
          <cell r="F273">
            <v>94146473.734893695</v>
          </cell>
          <cell r="G273">
            <v>85805779.002350897</v>
          </cell>
          <cell r="H273">
            <v>506704.94000000006</v>
          </cell>
          <cell r="I273">
            <v>525350.01</v>
          </cell>
          <cell r="J273">
            <v>1444725.7649625889</v>
          </cell>
          <cell r="K273">
            <v>1416537.3896759171</v>
          </cell>
          <cell r="L273">
            <v>506704.94000000006</v>
          </cell>
          <cell r="M273">
            <v>525350.01</v>
          </cell>
          <cell r="N273">
            <v>0</v>
          </cell>
          <cell r="O273">
            <v>0</v>
          </cell>
          <cell r="P273">
            <v>0</v>
          </cell>
          <cell r="Q273">
            <v>0</v>
          </cell>
          <cell r="R273">
            <v>0</v>
          </cell>
          <cell r="T273">
            <v>0</v>
          </cell>
        </row>
        <row r="274">
          <cell r="B274">
            <v>38620</v>
          </cell>
          <cell r="C274" t="str">
            <v>Elkin City Schools</v>
          </cell>
          <cell r="D274">
            <v>7291565.5853516599</v>
          </cell>
          <cell r="E274">
            <v>7132204.4202953335</v>
          </cell>
          <cell r="F274">
            <v>78110918.488299996</v>
          </cell>
          <cell r="G274">
            <v>69893423.648706943</v>
          </cell>
          <cell r="H274">
            <v>408218.96</v>
          </cell>
          <cell r="I274">
            <v>414021.8</v>
          </cell>
          <cell r="J274">
            <v>1163920.8594615881</v>
          </cell>
          <cell r="K274">
            <v>1116355.4747832299</v>
          </cell>
          <cell r="L274">
            <v>408218.96</v>
          </cell>
          <cell r="M274">
            <v>414021.8</v>
          </cell>
          <cell r="N274">
            <v>0</v>
          </cell>
          <cell r="O274">
            <v>0</v>
          </cell>
          <cell r="P274">
            <v>0</v>
          </cell>
          <cell r="Q274">
            <v>0</v>
          </cell>
          <cell r="R274">
            <v>0</v>
          </cell>
          <cell r="T274">
            <v>0</v>
          </cell>
        </row>
        <row r="275">
          <cell r="B275">
            <v>38700</v>
          </cell>
          <cell r="C275" t="str">
            <v>Swain County Schools</v>
          </cell>
          <cell r="D275">
            <v>12418709.559964595</v>
          </cell>
          <cell r="E275">
            <v>12255126.993338486</v>
          </cell>
          <cell r="F275">
            <v>134614575.16590005</v>
          </cell>
          <cell r="G275">
            <v>128753078.24306485</v>
          </cell>
          <cell r="H275">
            <v>695262.58</v>
          </cell>
          <cell r="I275">
            <v>711405.53999999992</v>
          </cell>
          <cell r="J275">
            <v>1982344.5233045549</v>
          </cell>
          <cell r="K275">
            <v>1918211.7206633079</v>
          </cell>
          <cell r="L275">
            <v>695262.58</v>
          </cell>
          <cell r="M275">
            <v>711405.53999999992</v>
          </cell>
          <cell r="N275">
            <v>0</v>
          </cell>
          <cell r="O275">
            <v>0</v>
          </cell>
          <cell r="P275">
            <v>0</v>
          </cell>
          <cell r="Q275">
            <v>0</v>
          </cell>
          <cell r="R275">
            <v>0</v>
          </cell>
          <cell r="T275">
            <v>0</v>
          </cell>
        </row>
        <row r="276">
          <cell r="B276">
            <v>38701</v>
          </cell>
          <cell r="C276" t="str">
            <v>Mountain Discovery Charter</v>
          </cell>
          <cell r="D276">
            <v>828930.33649869589</v>
          </cell>
          <cell r="E276">
            <v>821214.76377047575</v>
          </cell>
          <cell r="F276">
            <v>8612914.3969999999</v>
          </cell>
          <cell r="G276">
            <v>7545384.9582529906</v>
          </cell>
          <cell r="H276">
            <v>46407.740000000005</v>
          </cell>
          <cell r="I276">
            <v>47671.21</v>
          </cell>
          <cell r="J276">
            <v>132318.53960548507</v>
          </cell>
          <cell r="K276">
            <v>128539.16453926111</v>
          </cell>
          <cell r="L276">
            <v>46407.740000000005</v>
          </cell>
          <cell r="M276">
            <v>47671.21</v>
          </cell>
          <cell r="N276">
            <v>0</v>
          </cell>
          <cell r="O276">
            <v>0</v>
          </cell>
          <cell r="P276">
            <v>0</v>
          </cell>
          <cell r="Q276">
            <v>0</v>
          </cell>
          <cell r="R276">
            <v>0</v>
          </cell>
          <cell r="T276">
            <v>0</v>
          </cell>
        </row>
        <row r="277">
          <cell r="B277">
            <v>38800</v>
          </cell>
          <cell r="C277" t="str">
            <v>Transylvania County Schools</v>
          </cell>
          <cell r="D277">
            <v>21140616.851018339</v>
          </cell>
          <cell r="E277">
            <v>21366514.703551136</v>
          </cell>
          <cell r="F277">
            <v>234270874.67191151</v>
          </cell>
          <cell r="G277">
            <v>219112474.28036082</v>
          </cell>
          <cell r="H277">
            <v>1183559.3500000001</v>
          </cell>
          <cell r="I277">
            <v>1240318.19</v>
          </cell>
          <cell r="J277">
            <v>3374584.6000778573</v>
          </cell>
          <cell r="K277">
            <v>3344355.3017733037</v>
          </cell>
          <cell r="L277">
            <v>1183559.3500000001</v>
          </cell>
          <cell r="M277">
            <v>1240318.19</v>
          </cell>
          <cell r="N277">
            <v>0</v>
          </cell>
          <cell r="O277">
            <v>0</v>
          </cell>
          <cell r="P277">
            <v>0</v>
          </cell>
          <cell r="Q277">
            <v>0</v>
          </cell>
          <cell r="R277">
            <v>0</v>
          </cell>
          <cell r="T277">
            <v>0</v>
          </cell>
        </row>
        <row r="278">
          <cell r="B278">
            <v>38801</v>
          </cell>
          <cell r="C278" t="str">
            <v>Brevard Academy Charter School</v>
          </cell>
          <cell r="D278">
            <v>1208684.6562211695</v>
          </cell>
          <cell r="E278">
            <v>1516509.1644182284</v>
          </cell>
          <cell r="F278">
            <v>15967793.701299999</v>
          </cell>
          <cell r="G278">
            <v>18077681.216277987</v>
          </cell>
          <cell r="H278">
            <v>67668.319999999992</v>
          </cell>
          <cell r="I278">
            <v>88032.790000000008</v>
          </cell>
          <cell r="J278">
            <v>192937.06782438955</v>
          </cell>
          <cell r="K278">
            <v>237368.87061730173</v>
          </cell>
          <cell r="L278">
            <v>67668.319999999992</v>
          </cell>
          <cell r="M278">
            <v>88032.790000000008</v>
          </cell>
          <cell r="N278">
            <v>0</v>
          </cell>
          <cell r="O278">
            <v>0</v>
          </cell>
          <cell r="P278">
            <v>0</v>
          </cell>
          <cell r="Q278">
            <v>0</v>
          </cell>
          <cell r="R278">
            <v>0</v>
          </cell>
          <cell r="T278">
            <v>0</v>
          </cell>
        </row>
        <row r="279">
          <cell r="B279">
            <v>38900</v>
          </cell>
          <cell r="C279" t="str">
            <v>Tyrrell County Schools</v>
          </cell>
          <cell r="D279">
            <v>4434979.3362007374</v>
          </cell>
          <cell r="E279">
            <v>4786524.5407787785</v>
          </cell>
          <cell r="F279">
            <v>52229110.774300009</v>
          </cell>
          <cell r="G279">
            <v>45931834.118466966</v>
          </cell>
          <cell r="H279">
            <v>248292.71999999997</v>
          </cell>
          <cell r="I279">
            <v>277855.95999999996</v>
          </cell>
          <cell r="J279">
            <v>707936.43700541346</v>
          </cell>
          <cell r="K279">
            <v>749202.14864809066</v>
          </cell>
          <cell r="L279">
            <v>248292.71999999997</v>
          </cell>
          <cell r="M279">
            <v>277855.95999999996</v>
          </cell>
          <cell r="N279">
            <v>0</v>
          </cell>
          <cell r="O279">
            <v>0</v>
          </cell>
          <cell r="P279">
            <v>0</v>
          </cell>
          <cell r="Q279">
            <v>0</v>
          </cell>
          <cell r="R279">
            <v>0</v>
          </cell>
          <cell r="T279">
            <v>0</v>
          </cell>
        </row>
        <row r="280">
          <cell r="B280">
            <v>39000</v>
          </cell>
          <cell r="C280" t="str">
            <v>Union County Schools</v>
          </cell>
          <cell r="D280">
            <v>204588853.47457105</v>
          </cell>
          <cell r="E280">
            <v>209716810.83896998</v>
          </cell>
          <cell r="F280">
            <v>2369137246.5597515</v>
          </cell>
          <cell r="G280">
            <v>2276362866.4526544</v>
          </cell>
          <cell r="H280">
            <v>11453925.499999998</v>
          </cell>
          <cell r="I280">
            <v>12173982.459999999</v>
          </cell>
          <cell r="J280">
            <v>32657627.691200327</v>
          </cell>
          <cell r="K280">
            <v>32825546.7927921</v>
          </cell>
          <cell r="L280">
            <v>11453925.499999998</v>
          </cell>
          <cell r="M280">
            <v>12173982.459999999</v>
          </cell>
          <cell r="N280">
            <v>0</v>
          </cell>
          <cell r="O280">
            <v>0</v>
          </cell>
          <cell r="P280">
            <v>0</v>
          </cell>
          <cell r="Q280">
            <v>0</v>
          </cell>
          <cell r="R280">
            <v>0</v>
          </cell>
          <cell r="T280">
            <v>0</v>
          </cell>
        </row>
        <row r="281">
          <cell r="B281">
            <v>39100</v>
          </cell>
          <cell r="C281" t="str">
            <v>Vance County Schools</v>
          </cell>
          <cell r="D281">
            <v>36175519.372334279</v>
          </cell>
          <cell r="E281">
            <v>35470689.092657372</v>
          </cell>
          <cell r="F281">
            <v>363455087.54461664</v>
          </cell>
          <cell r="G281">
            <v>327968329.57681292</v>
          </cell>
          <cell r="H281">
            <v>2025289.7299999997</v>
          </cell>
          <cell r="I281">
            <v>2059060.24</v>
          </cell>
          <cell r="J281">
            <v>5774540.6122251824</v>
          </cell>
          <cell r="K281">
            <v>5551985.8418867588</v>
          </cell>
          <cell r="L281">
            <v>2025289.7299999997</v>
          </cell>
          <cell r="M281">
            <v>2059060.24</v>
          </cell>
          <cell r="N281">
            <v>0</v>
          </cell>
          <cell r="O281">
            <v>0</v>
          </cell>
          <cell r="P281">
            <v>0</v>
          </cell>
          <cell r="Q281">
            <v>0</v>
          </cell>
          <cell r="R281">
            <v>0</v>
          </cell>
          <cell r="T281">
            <v>0</v>
          </cell>
        </row>
        <row r="282">
          <cell r="B282">
            <v>39101</v>
          </cell>
          <cell r="C282" t="str">
            <v>Vance Charter School</v>
          </cell>
          <cell r="D282">
            <v>2347798.1112990477</v>
          </cell>
          <cell r="E282">
            <v>2836513.3595075817</v>
          </cell>
          <cell r="F282">
            <v>25911098.315099992</v>
          </cell>
          <cell r="G282">
            <v>27640648.189599961</v>
          </cell>
          <cell r="H282">
            <v>131441.69</v>
          </cell>
          <cell r="I282">
            <v>164658.53999999998</v>
          </cell>
          <cell r="J282">
            <v>374768.78779438278</v>
          </cell>
          <cell r="K282">
            <v>443980.15418225183</v>
          </cell>
          <cell r="L282">
            <v>131441.69</v>
          </cell>
          <cell r="M282">
            <v>164658.53999999998</v>
          </cell>
          <cell r="N282">
            <v>0</v>
          </cell>
          <cell r="O282">
            <v>0</v>
          </cell>
          <cell r="P282">
            <v>0</v>
          </cell>
          <cell r="Q282">
            <v>0</v>
          </cell>
          <cell r="R282">
            <v>0</v>
          </cell>
          <cell r="T282">
            <v>0</v>
          </cell>
        </row>
        <row r="283">
          <cell r="B283">
            <v>39105</v>
          </cell>
          <cell r="C283" t="str">
            <v>Vance-Granville Community College</v>
          </cell>
          <cell r="D283">
            <v>14377702.013149831</v>
          </cell>
          <cell r="E283">
            <v>14102317.874134379</v>
          </cell>
          <cell r="F283">
            <v>150078304.02877954</v>
          </cell>
          <cell r="G283">
            <v>127769892.92395584</v>
          </cell>
          <cell r="H283">
            <v>804936.95000000007</v>
          </cell>
          <cell r="I283">
            <v>818634.28</v>
          </cell>
          <cell r="J283">
            <v>2295049.9571514013</v>
          </cell>
          <cell r="K283">
            <v>2207339.9524450828</v>
          </cell>
          <cell r="L283">
            <v>804936.95000000007</v>
          </cell>
          <cell r="M283">
            <v>818634.28</v>
          </cell>
          <cell r="N283">
            <v>0</v>
          </cell>
          <cell r="O283">
            <v>0</v>
          </cell>
          <cell r="P283">
            <v>0</v>
          </cell>
          <cell r="Q283">
            <v>0</v>
          </cell>
          <cell r="R283">
            <v>0</v>
          </cell>
          <cell r="T283">
            <v>0</v>
          </cell>
        </row>
        <row r="284">
          <cell r="B284">
            <v>39200</v>
          </cell>
          <cell r="C284" t="str">
            <v>Wake County Schools</v>
          </cell>
          <cell r="D284">
            <v>839919815.54165733</v>
          </cell>
          <cell r="E284">
            <v>876051260.9684608</v>
          </cell>
          <cell r="F284">
            <v>9571225636.3460255</v>
          </cell>
          <cell r="G284">
            <v>9407881664.4968987</v>
          </cell>
          <cell r="H284">
            <v>47022986.980000004</v>
          </cell>
          <cell r="I284">
            <v>50854448.159999996</v>
          </cell>
          <cell r="J284">
            <v>134072742.28569068</v>
          </cell>
          <cell r="K284">
            <v>137122348.67945588</v>
          </cell>
          <cell r="L284">
            <v>47022986.980000004</v>
          </cell>
          <cell r="M284">
            <v>50854448.159999996</v>
          </cell>
          <cell r="N284">
            <v>0</v>
          </cell>
          <cell r="O284">
            <v>0</v>
          </cell>
          <cell r="P284">
            <v>0</v>
          </cell>
          <cell r="Q284">
            <v>0</v>
          </cell>
          <cell r="R284">
            <v>0</v>
          </cell>
          <cell r="T284">
            <v>0</v>
          </cell>
        </row>
        <row r="285">
          <cell r="B285">
            <v>39201</v>
          </cell>
          <cell r="C285" t="str">
            <v>Endeavor Charter School</v>
          </cell>
          <cell r="D285">
            <v>2127255.1084208684</v>
          </cell>
          <cell r="E285">
            <v>2150711.1819255501</v>
          </cell>
          <cell r="F285">
            <v>30491247.617300011</v>
          </cell>
          <cell r="G285">
            <v>28855088.409091964</v>
          </cell>
          <cell r="H285">
            <v>119094.57</v>
          </cell>
          <cell r="I285">
            <v>124847.98000000001</v>
          </cell>
          <cell r="J285">
            <v>339564.4687145552</v>
          </cell>
          <cell r="K285">
            <v>336636.20125468564</v>
          </cell>
          <cell r="L285">
            <v>119094.57</v>
          </cell>
          <cell r="M285">
            <v>124847.98000000001</v>
          </cell>
          <cell r="N285">
            <v>0</v>
          </cell>
          <cell r="O285">
            <v>0</v>
          </cell>
          <cell r="P285">
            <v>0</v>
          </cell>
          <cell r="Q285">
            <v>0</v>
          </cell>
          <cell r="R285">
            <v>0</v>
          </cell>
          <cell r="T285">
            <v>0</v>
          </cell>
        </row>
        <row r="286">
          <cell r="B286">
            <v>39204</v>
          </cell>
          <cell r="C286" t="str">
            <v>Southern Wake Academy</v>
          </cell>
          <cell r="D286">
            <v>1609793.9471856041</v>
          </cell>
          <cell r="E286">
            <v>2184210.4502244527</v>
          </cell>
          <cell r="F286">
            <v>19834743.711599998</v>
          </cell>
          <cell r="G286">
            <v>24637009.068144985</v>
          </cell>
          <cell r="H286">
            <v>90124.459999999992</v>
          </cell>
          <cell r="I286">
            <v>126792.6</v>
          </cell>
          <cell r="J286">
            <v>256964.39710127996</v>
          </cell>
          <cell r="K286">
            <v>341879.61400100228</v>
          </cell>
          <cell r="L286">
            <v>90124.459999999992</v>
          </cell>
          <cell r="M286">
            <v>126792.6</v>
          </cell>
          <cell r="N286">
            <v>0</v>
          </cell>
          <cell r="O286">
            <v>0</v>
          </cell>
          <cell r="P286">
            <v>0</v>
          </cell>
          <cell r="Q286">
            <v>0</v>
          </cell>
          <cell r="R286">
            <v>0</v>
          </cell>
          <cell r="T286">
            <v>0</v>
          </cell>
        </row>
        <row r="287">
          <cell r="B287">
            <v>39205</v>
          </cell>
          <cell r="C287" t="str">
            <v>Wake Technical College</v>
          </cell>
          <cell r="D287">
            <v>71998112.103236482</v>
          </cell>
          <cell r="E287">
            <v>77622456.013571933</v>
          </cell>
          <cell r="F287">
            <v>745561686.77654827</v>
          </cell>
          <cell r="G287">
            <v>696510556.64833915</v>
          </cell>
          <cell r="H287">
            <v>4030820.8299999996</v>
          </cell>
          <cell r="I287">
            <v>4505954.5500000007</v>
          </cell>
          <cell r="J287">
            <v>11492745.081681829</v>
          </cell>
          <cell r="K287">
            <v>12149715.379762383</v>
          </cell>
          <cell r="L287">
            <v>4030820.8299999996</v>
          </cell>
          <cell r="M287">
            <v>4505954.5500000007</v>
          </cell>
          <cell r="N287">
            <v>0</v>
          </cell>
          <cell r="O287">
            <v>0</v>
          </cell>
          <cell r="P287">
            <v>0</v>
          </cell>
          <cell r="Q287">
            <v>0</v>
          </cell>
          <cell r="R287">
            <v>0</v>
          </cell>
          <cell r="T287">
            <v>0</v>
          </cell>
        </row>
        <row r="288">
          <cell r="B288">
            <v>39208</v>
          </cell>
          <cell r="C288" t="str">
            <v>East Wake Academy</v>
          </cell>
          <cell r="D288">
            <v>4567052.5349605801</v>
          </cell>
          <cell r="E288">
            <v>4645680.9118588027</v>
          </cell>
          <cell r="F288">
            <v>61438280.4956</v>
          </cell>
          <cell r="G288">
            <v>56596801.062145948</v>
          </cell>
          <cell r="H288">
            <v>255686.84999999998</v>
          </cell>
          <cell r="I288">
            <v>269680.04000000004</v>
          </cell>
          <cell r="J288">
            <v>729018.70654176897</v>
          </cell>
          <cell r="K288">
            <v>727156.85283663927</v>
          </cell>
          <cell r="L288">
            <v>255686.84999999998</v>
          </cell>
          <cell r="M288">
            <v>269680.04000000004</v>
          </cell>
          <cell r="N288">
            <v>0</v>
          </cell>
          <cell r="O288">
            <v>0</v>
          </cell>
          <cell r="P288">
            <v>0</v>
          </cell>
          <cell r="Q288">
            <v>0</v>
          </cell>
          <cell r="R288">
            <v>0</v>
          </cell>
          <cell r="T288">
            <v>0</v>
          </cell>
        </row>
        <row r="289">
          <cell r="B289">
            <v>39209</v>
          </cell>
          <cell r="C289" t="str">
            <v>Casa Esperanza Montessori</v>
          </cell>
          <cell r="D289">
            <v>2240927.3366948781</v>
          </cell>
          <cell r="E289">
            <v>2423109.663315888</v>
          </cell>
          <cell r="F289">
            <v>30282722.122099999</v>
          </cell>
          <cell r="G289">
            <v>29164652.023368973</v>
          </cell>
          <cell r="H289">
            <v>125458.52</v>
          </cell>
          <cell r="I289">
            <v>140660.60999999999</v>
          </cell>
          <cell r="J289">
            <v>357709.47146888729</v>
          </cell>
          <cell r="K289">
            <v>379272.88384294912</v>
          </cell>
          <cell r="L289">
            <v>125458.52</v>
          </cell>
          <cell r="M289">
            <v>140660.60999999999</v>
          </cell>
          <cell r="N289">
            <v>0</v>
          </cell>
          <cell r="O289">
            <v>0</v>
          </cell>
          <cell r="P289">
            <v>0</v>
          </cell>
          <cell r="Q289">
            <v>0</v>
          </cell>
          <cell r="R289">
            <v>0</v>
          </cell>
          <cell r="T289">
            <v>0</v>
          </cell>
        </row>
        <row r="290">
          <cell r="B290">
            <v>39300</v>
          </cell>
          <cell r="C290" t="str">
            <v>Warren County Schools</v>
          </cell>
          <cell r="D290">
            <v>13447009.04774921</v>
          </cell>
          <cell r="E290">
            <v>12938266.44920576</v>
          </cell>
          <cell r="F290">
            <v>143888381.35777506</v>
          </cell>
          <cell r="G290">
            <v>124789035.65593587</v>
          </cell>
          <cell r="H290">
            <v>752832.02</v>
          </cell>
          <cell r="I290">
            <v>751061.53</v>
          </cell>
          <cell r="J290">
            <v>2146487.4922727831</v>
          </cell>
          <cell r="K290">
            <v>2025138.8958614478</v>
          </cell>
          <cell r="L290">
            <v>752832.02</v>
          </cell>
          <cell r="M290">
            <v>751061.53</v>
          </cell>
          <cell r="N290">
            <v>0</v>
          </cell>
          <cell r="O290">
            <v>0</v>
          </cell>
          <cell r="P290">
            <v>0</v>
          </cell>
          <cell r="Q290">
            <v>0</v>
          </cell>
          <cell r="R290">
            <v>0</v>
          </cell>
          <cell r="T290">
            <v>0</v>
          </cell>
        </row>
        <row r="291">
          <cell r="B291">
            <v>39301</v>
          </cell>
          <cell r="C291" t="str">
            <v>Haliwa-Saponi Tribal Charter</v>
          </cell>
          <cell r="D291">
            <v>777704.55533723696</v>
          </cell>
          <cell r="E291">
            <v>807899.77706547861</v>
          </cell>
          <cell r="F291">
            <v>8247477.8591000019</v>
          </cell>
          <cell r="G291">
            <v>8947951.8071709927</v>
          </cell>
          <cell r="H291">
            <v>43539.86</v>
          </cell>
          <cell r="I291">
            <v>46898.279999999992</v>
          </cell>
          <cell r="J291">
            <v>124141.59124808222</v>
          </cell>
          <cell r="K291">
            <v>126455.06018262044</v>
          </cell>
          <cell r="L291">
            <v>43539.86</v>
          </cell>
          <cell r="M291">
            <v>46898.279999999992</v>
          </cell>
          <cell r="N291">
            <v>0</v>
          </cell>
          <cell r="O291">
            <v>0</v>
          </cell>
          <cell r="P291">
            <v>0</v>
          </cell>
          <cell r="Q291">
            <v>0</v>
          </cell>
          <cell r="R291">
            <v>0</v>
          </cell>
          <cell r="T291">
            <v>0</v>
          </cell>
        </row>
        <row r="292">
          <cell r="B292">
            <v>39400</v>
          </cell>
          <cell r="C292" t="str">
            <v>Washington County Schools</v>
          </cell>
          <cell r="D292">
            <v>9835481.8038102314</v>
          </cell>
          <cell r="E292">
            <v>9847845.5112088472</v>
          </cell>
          <cell r="F292">
            <v>96844541.096299961</v>
          </cell>
          <cell r="G292">
            <v>85160727.698412955</v>
          </cell>
          <cell r="H292">
            <v>550640.34</v>
          </cell>
          <cell r="I292">
            <v>571663.75</v>
          </cell>
          <cell r="J292">
            <v>1569995.1266031861</v>
          </cell>
          <cell r="K292">
            <v>1541416.3144250172</v>
          </cell>
          <cell r="L292">
            <v>550640.34</v>
          </cell>
          <cell r="M292">
            <v>571663.75</v>
          </cell>
          <cell r="N292">
            <v>0</v>
          </cell>
          <cell r="O292">
            <v>0</v>
          </cell>
          <cell r="P292">
            <v>0</v>
          </cell>
          <cell r="Q292">
            <v>0</v>
          </cell>
          <cell r="R292">
            <v>0</v>
          </cell>
          <cell r="T292">
            <v>0</v>
          </cell>
        </row>
        <row r="293">
          <cell r="B293">
            <v>39401</v>
          </cell>
          <cell r="C293" t="str">
            <v>Henderson Collegiate Charter School</v>
          </cell>
          <cell r="D293">
            <v>2497672.4779967079</v>
          </cell>
          <cell r="E293">
            <v>3516103.0939764958</v>
          </cell>
          <cell r="F293">
            <v>33551726.885499999</v>
          </cell>
          <cell r="G293">
            <v>44659269.741017945</v>
          </cell>
          <cell r="H293">
            <v>139832.41999999998</v>
          </cell>
          <cell r="I293">
            <v>204108.47000000003</v>
          </cell>
          <cell r="J293">
            <v>398692.58024417522</v>
          </cell>
          <cell r="K293">
            <v>550351.71562011633</v>
          </cell>
          <cell r="L293">
            <v>139832.41999999998</v>
          </cell>
          <cell r="M293">
            <v>204108.47000000003</v>
          </cell>
          <cell r="N293">
            <v>0</v>
          </cell>
          <cell r="O293">
            <v>0</v>
          </cell>
          <cell r="P293">
            <v>0</v>
          </cell>
          <cell r="Q293">
            <v>0</v>
          </cell>
          <cell r="R293">
            <v>0</v>
          </cell>
          <cell r="T293">
            <v>0</v>
          </cell>
        </row>
        <row r="294">
          <cell r="B294">
            <v>39500</v>
          </cell>
          <cell r="C294" t="str">
            <v>Watauga County Schools</v>
          </cell>
          <cell r="D294">
            <v>26596735.375795141</v>
          </cell>
          <cell r="E294">
            <v>27521168.124913186</v>
          </cell>
          <cell r="F294">
            <v>293719126.91107219</v>
          </cell>
          <cell r="G294">
            <v>281289667.38092566</v>
          </cell>
          <cell r="H294">
            <v>1489020.64</v>
          </cell>
          <cell r="I294">
            <v>1597593.52</v>
          </cell>
          <cell r="J294">
            <v>4245521.0386720989</v>
          </cell>
          <cell r="K294">
            <v>4307701.3638658915</v>
          </cell>
          <cell r="L294">
            <v>1489020.64</v>
          </cell>
          <cell r="M294">
            <v>1597593.52</v>
          </cell>
          <cell r="N294">
            <v>0</v>
          </cell>
          <cell r="O294">
            <v>0</v>
          </cell>
          <cell r="P294">
            <v>0</v>
          </cell>
          <cell r="Q294">
            <v>0</v>
          </cell>
          <cell r="R294">
            <v>0</v>
          </cell>
          <cell r="T294">
            <v>0</v>
          </cell>
        </row>
        <row r="295">
          <cell r="B295">
            <v>39501</v>
          </cell>
          <cell r="C295" t="str">
            <v>Two Rivers Community School</v>
          </cell>
          <cell r="D295">
            <v>844540.20674174011</v>
          </cell>
          <cell r="E295">
            <v>865253.97936808004</v>
          </cell>
          <cell r="F295">
            <v>9666635.809249999</v>
          </cell>
          <cell r="G295">
            <v>9018770.188872993</v>
          </cell>
          <cell r="H295">
            <v>47281.659999999996</v>
          </cell>
          <cell r="I295">
            <v>50227.670000000006</v>
          </cell>
          <cell r="J295">
            <v>134810.27521105486</v>
          </cell>
          <cell r="K295">
            <v>135432.32358804633</v>
          </cell>
          <cell r="L295">
            <v>47281.659999999996</v>
          </cell>
          <cell r="M295">
            <v>50227.670000000006</v>
          </cell>
          <cell r="N295">
            <v>0</v>
          </cell>
          <cell r="O295">
            <v>0</v>
          </cell>
          <cell r="P295">
            <v>0</v>
          </cell>
          <cell r="Q295">
            <v>0</v>
          </cell>
          <cell r="R295">
            <v>0</v>
          </cell>
          <cell r="T295">
            <v>0</v>
          </cell>
        </row>
        <row r="296">
          <cell r="B296">
            <v>39600</v>
          </cell>
          <cell r="C296" t="str">
            <v>Wayne County Schools</v>
          </cell>
          <cell r="D296">
            <v>90008713.836227655</v>
          </cell>
          <cell r="E296">
            <v>93998029.183619067</v>
          </cell>
          <cell r="F296">
            <v>949163875.94100547</v>
          </cell>
          <cell r="G296">
            <v>915214158.83644652</v>
          </cell>
          <cell r="H296">
            <v>5039145.9999999991</v>
          </cell>
          <cell r="I296">
            <v>5456550.4500000002</v>
          </cell>
          <cell r="J296">
            <v>14367698.999753522</v>
          </cell>
          <cell r="K296">
            <v>14712872.530597173</v>
          </cell>
          <cell r="L296">
            <v>5039145.9999999991</v>
          </cell>
          <cell r="M296">
            <v>5456550.4500000002</v>
          </cell>
          <cell r="N296">
            <v>0</v>
          </cell>
          <cell r="O296">
            <v>0</v>
          </cell>
          <cell r="P296">
            <v>0</v>
          </cell>
          <cell r="Q296">
            <v>0</v>
          </cell>
          <cell r="R296">
            <v>0</v>
          </cell>
          <cell r="T296">
            <v>0</v>
          </cell>
        </row>
        <row r="297">
          <cell r="B297">
            <v>39605</v>
          </cell>
          <cell r="C297" t="str">
            <v>Wayne Community College</v>
          </cell>
          <cell r="D297">
            <v>13645333.992455112</v>
          </cell>
          <cell r="E297">
            <v>13930326.757781766</v>
          </cell>
          <cell r="F297">
            <v>136584894.22963971</v>
          </cell>
          <cell r="G297">
            <v>123243725.63790792</v>
          </cell>
          <cell r="H297">
            <v>763935.26000000013</v>
          </cell>
          <cell r="I297">
            <v>808650.25999999989</v>
          </cell>
          <cell r="J297">
            <v>2178145.2394867009</v>
          </cell>
          <cell r="K297">
            <v>2180419.3521594326</v>
          </cell>
          <cell r="L297">
            <v>763935.26000000013</v>
          </cell>
          <cell r="M297">
            <v>808650.25999999989</v>
          </cell>
          <cell r="N297">
            <v>0</v>
          </cell>
          <cell r="O297">
            <v>0</v>
          </cell>
          <cell r="P297">
            <v>0</v>
          </cell>
          <cell r="Q297">
            <v>0</v>
          </cell>
          <cell r="R297">
            <v>0</v>
          </cell>
          <cell r="T297">
            <v>0</v>
          </cell>
        </row>
        <row r="298">
          <cell r="B298">
            <v>39700</v>
          </cell>
          <cell r="C298" t="str">
            <v>Wilkes County Schools</v>
          </cell>
          <cell r="D298">
            <v>51373629.631640837</v>
          </cell>
          <cell r="E298">
            <v>51881367.398366094</v>
          </cell>
          <cell r="F298">
            <v>575175662.19549978</v>
          </cell>
          <cell r="G298">
            <v>537622806.0951395</v>
          </cell>
          <cell r="H298">
            <v>2876157.31</v>
          </cell>
          <cell r="I298">
            <v>3011693.98</v>
          </cell>
          <cell r="J298">
            <v>8200548.7648146711</v>
          </cell>
          <cell r="K298">
            <v>8120637.7609698214</v>
          </cell>
          <cell r="L298">
            <v>2876157.31</v>
          </cell>
          <cell r="M298">
            <v>3011693.98</v>
          </cell>
          <cell r="N298">
            <v>0</v>
          </cell>
          <cell r="O298">
            <v>0</v>
          </cell>
          <cell r="P298">
            <v>0</v>
          </cell>
          <cell r="Q298">
            <v>0</v>
          </cell>
          <cell r="R298">
            <v>0</v>
          </cell>
          <cell r="T298">
            <v>0</v>
          </cell>
        </row>
        <row r="299">
          <cell r="B299">
            <v>39703</v>
          </cell>
          <cell r="C299" t="str">
            <v>Pinnacle Classical Academy</v>
          </cell>
          <cell r="D299">
            <v>1308201.1514002564</v>
          </cell>
          <cell r="E299">
            <v>1778419.2061628855</v>
          </cell>
          <cell r="F299">
            <v>17925342.557399999</v>
          </cell>
          <cell r="G299">
            <v>21949850.818186976</v>
          </cell>
          <cell r="H299">
            <v>73239.760000000009</v>
          </cell>
          <cell r="I299">
            <v>103236.57000000004</v>
          </cell>
          <cell r="J299">
            <v>208822.45255330732</v>
          </cell>
          <cell r="K299">
            <v>278363.86904588644</v>
          </cell>
          <cell r="L299">
            <v>73239.760000000009</v>
          </cell>
          <cell r="M299">
            <v>103236.57000000004</v>
          </cell>
          <cell r="N299">
            <v>0</v>
          </cell>
          <cell r="O299">
            <v>0</v>
          </cell>
          <cell r="P299">
            <v>0</v>
          </cell>
          <cell r="Q299">
            <v>0</v>
          </cell>
          <cell r="R299">
            <v>0</v>
          </cell>
          <cell r="T299">
            <v>0</v>
          </cell>
        </row>
        <row r="300">
          <cell r="B300">
            <v>39705</v>
          </cell>
          <cell r="C300" t="str">
            <v>Wilkes Community College</v>
          </cell>
          <cell r="D300">
            <v>13077733.94657556</v>
          </cell>
          <cell r="E300">
            <v>13656549.456141381</v>
          </cell>
          <cell r="F300">
            <v>134980747.61914989</v>
          </cell>
          <cell r="G300">
            <v>116803589.67112997</v>
          </cell>
          <cell r="H300">
            <v>732158.12</v>
          </cell>
          <cell r="I300">
            <v>792757.59</v>
          </cell>
          <cell r="J300">
            <v>2087541.7160736006</v>
          </cell>
          <cell r="K300">
            <v>2137566.8522103401</v>
          </cell>
          <cell r="L300">
            <v>732158.12</v>
          </cell>
          <cell r="M300">
            <v>792757.59</v>
          </cell>
          <cell r="N300">
            <v>0</v>
          </cell>
          <cell r="O300">
            <v>0</v>
          </cell>
          <cell r="P300">
            <v>0</v>
          </cell>
          <cell r="Q300">
            <v>0</v>
          </cell>
          <cell r="R300">
            <v>0</v>
          </cell>
          <cell r="T300">
            <v>0</v>
          </cell>
        </row>
        <row r="301">
          <cell r="B301">
            <v>39800</v>
          </cell>
          <cell r="C301" t="str">
            <v>Wilson County Schools</v>
          </cell>
          <cell r="D301">
            <v>58486989.914635725</v>
          </cell>
          <cell r="E301">
            <v>60483275.513662077</v>
          </cell>
          <cell r="F301">
            <v>636552998.30438864</v>
          </cell>
          <cell r="G301">
            <v>594634717.94352019</v>
          </cell>
          <cell r="H301">
            <v>3274399.4299999992</v>
          </cell>
          <cell r="I301">
            <v>3511031.5300000007</v>
          </cell>
          <cell r="J301">
            <v>9336023.4879490491</v>
          </cell>
          <cell r="K301">
            <v>9467035.9644154999</v>
          </cell>
          <cell r="L301">
            <v>3274399.4299999992</v>
          </cell>
          <cell r="M301">
            <v>3511031.5300000007</v>
          </cell>
          <cell r="N301">
            <v>0</v>
          </cell>
          <cell r="O301">
            <v>0</v>
          </cell>
          <cell r="P301">
            <v>0</v>
          </cell>
          <cell r="Q301">
            <v>0</v>
          </cell>
          <cell r="R301">
            <v>0</v>
          </cell>
          <cell r="T301">
            <v>0</v>
          </cell>
        </row>
        <row r="302">
          <cell r="B302">
            <v>39805</v>
          </cell>
          <cell r="C302" t="str">
            <v>Wilson Community College</v>
          </cell>
          <cell r="D302">
            <v>7421273.5115263863</v>
          </cell>
          <cell r="E302">
            <v>7653797.7883233661</v>
          </cell>
          <cell r="F302">
            <v>71594491.994422868</v>
          </cell>
          <cell r="G302">
            <v>64810107.521091938</v>
          </cell>
          <cell r="H302">
            <v>415480.67</v>
          </cell>
          <cell r="I302">
            <v>444300.1</v>
          </cell>
          <cell r="J302">
            <v>1184625.5708359955</v>
          </cell>
          <cell r="K302">
            <v>1197996.939005957</v>
          </cell>
          <cell r="L302">
            <v>415480.67</v>
          </cell>
          <cell r="M302">
            <v>444300.1</v>
          </cell>
          <cell r="N302">
            <v>0</v>
          </cell>
          <cell r="O302">
            <v>0</v>
          </cell>
          <cell r="P302">
            <v>0</v>
          </cell>
          <cell r="Q302">
            <v>0</v>
          </cell>
          <cell r="R302">
            <v>0</v>
          </cell>
          <cell r="T302">
            <v>0</v>
          </cell>
        </row>
        <row r="303">
          <cell r="B303">
            <v>39900</v>
          </cell>
          <cell r="C303" t="str">
            <v>Yadkin County Schools</v>
          </cell>
          <cell r="D303">
            <v>29748048.485608377</v>
          </cell>
          <cell r="E303">
            <v>30818352.49624325</v>
          </cell>
          <cell r="F303">
            <v>314396250.08479983</v>
          </cell>
          <cell r="G303">
            <v>302358367.62397081</v>
          </cell>
          <cell r="H303">
            <v>1665447.19</v>
          </cell>
          <cell r="I303">
            <v>1788993.84</v>
          </cell>
          <cell r="J303">
            <v>4748551.4263538541</v>
          </cell>
          <cell r="K303">
            <v>4823787.2199905263</v>
          </cell>
          <cell r="L303">
            <v>1665447.19</v>
          </cell>
          <cell r="M303">
            <v>1788993.84</v>
          </cell>
          <cell r="N303">
            <v>0</v>
          </cell>
          <cell r="O303">
            <v>0</v>
          </cell>
          <cell r="P303">
            <v>0</v>
          </cell>
          <cell r="Q303">
            <v>0</v>
          </cell>
          <cell r="R303">
            <v>0</v>
          </cell>
          <cell r="T303">
            <v>0</v>
          </cell>
        </row>
        <row r="304">
          <cell r="B304">
            <v>40000</v>
          </cell>
          <cell r="C304" t="str">
            <v>Consolidated Judicial Retirement System</v>
          </cell>
          <cell r="D304">
            <v>69126557.761851758</v>
          </cell>
          <cell r="E304">
            <v>72856570.009750307</v>
          </cell>
          <cell r="F304">
            <v>509405989.16756624</v>
          </cell>
          <cell r="G304">
            <v>420787689.29055727</v>
          </cell>
          <cell r="H304">
            <v>3870056.6</v>
          </cell>
          <cell r="I304">
            <v>4229296.6493539996</v>
          </cell>
          <cell r="J304">
            <v>11034371.367848745</v>
          </cell>
          <cell r="K304">
            <v>11403743.641008051</v>
          </cell>
          <cell r="L304">
            <v>3870056.6</v>
          </cell>
          <cell r="M304">
            <v>4229296.6493539996</v>
          </cell>
          <cell r="N304">
            <v>0</v>
          </cell>
          <cell r="O304">
            <v>0</v>
          </cell>
          <cell r="P304">
            <v>0</v>
          </cell>
          <cell r="Q304">
            <v>0</v>
          </cell>
          <cell r="R304">
            <v>0</v>
          </cell>
          <cell r="T304">
            <v>0</v>
          </cell>
        </row>
        <row r="305">
          <cell r="B305">
            <v>51000</v>
          </cell>
          <cell r="C305" t="str">
            <v>Highway - Administrative</v>
          </cell>
          <cell r="D305">
            <v>503462664.72964084</v>
          </cell>
          <cell r="E305">
            <v>516294855.3490479</v>
          </cell>
          <cell r="F305">
            <v>4795804738.3380404</v>
          </cell>
          <cell r="G305">
            <v>4164462652.6893148</v>
          </cell>
          <cell r="H305">
            <v>28186402.90469946</v>
          </cell>
          <cell r="I305">
            <v>29970723.32</v>
          </cell>
          <cell r="J305">
            <v>80365552.579841956</v>
          </cell>
          <cell r="K305">
            <v>80812124.051186234</v>
          </cell>
          <cell r="L305">
            <v>28186402.90469946</v>
          </cell>
          <cell r="M305">
            <v>29970723.32</v>
          </cell>
          <cell r="N305">
            <v>0</v>
          </cell>
          <cell r="O305">
            <v>0</v>
          </cell>
          <cell r="P305">
            <v>0</v>
          </cell>
          <cell r="Q305">
            <v>0</v>
          </cell>
          <cell r="R305">
            <v>0</v>
          </cell>
          <cell r="T305">
            <v>0</v>
          </cell>
        </row>
        <row r="306">
          <cell r="B306">
            <v>51000.1</v>
          </cell>
          <cell r="C306" t="str">
            <v>NC Global TransPark Authority (subset of DOT)</v>
          </cell>
          <cell r="D306">
            <v>447255.68896036019</v>
          </cell>
          <cell r="E306">
            <v>440795.25934749574</v>
          </cell>
          <cell r="F306">
            <v>2592522.6902000001</v>
          </cell>
          <cell r="G306">
            <v>2498619.514064997</v>
          </cell>
          <cell r="H306">
            <v>25039.650273224044</v>
          </cell>
          <cell r="I306">
            <v>25588</v>
          </cell>
          <cell r="J306">
            <v>71393.477820404325</v>
          </cell>
          <cell r="K306">
            <v>68994.685518379192</v>
          </cell>
          <cell r="L306">
            <v>25039.650273224044</v>
          </cell>
          <cell r="M306">
            <v>25588</v>
          </cell>
          <cell r="N306">
            <v>0</v>
          </cell>
          <cell r="O306">
            <v>0</v>
          </cell>
          <cell r="P306">
            <v>0</v>
          </cell>
          <cell r="Q306">
            <v>0</v>
          </cell>
          <cell r="R306">
            <v>0</v>
          </cell>
          <cell r="T306">
            <v>0</v>
          </cell>
        </row>
        <row r="307">
          <cell r="B307">
            <v>51000.2</v>
          </cell>
          <cell r="C307" t="str">
            <v>NC State Ports Authority (subset of DOT)</v>
          </cell>
          <cell r="D307">
            <v>12325795.269466814</v>
          </cell>
          <cell r="E307">
            <v>12505472.447248802</v>
          </cell>
          <cell r="F307">
            <v>103182162.23689999</v>
          </cell>
          <cell r="G307">
            <v>96031999.96463792</v>
          </cell>
          <cell r="H307">
            <v>690060.76502732246</v>
          </cell>
          <cell r="I307">
            <v>725938</v>
          </cell>
          <cell r="J307">
            <v>1967513.0197561674</v>
          </cell>
          <cell r="K307">
            <v>1957396.5927716568</v>
          </cell>
          <cell r="L307">
            <v>690060.76502732246</v>
          </cell>
          <cell r="M307">
            <v>725938</v>
          </cell>
          <cell r="N307">
            <v>0</v>
          </cell>
          <cell r="O307">
            <v>0</v>
          </cell>
          <cell r="P307">
            <v>0</v>
          </cell>
          <cell r="Q307">
            <v>0</v>
          </cell>
          <cell r="R307">
            <v>0</v>
          </cell>
          <cell r="T307">
            <v>0</v>
          </cell>
        </row>
        <row r="308">
          <cell r="B308">
            <v>60000</v>
          </cell>
          <cell r="C308" t="str">
            <v>Legislative Retirement System</v>
          </cell>
          <cell r="D308">
            <v>3616730.4149406692</v>
          </cell>
          <cell r="E308">
            <v>3618127.757320472</v>
          </cell>
          <cell r="F308">
            <v>24436426.90976106</v>
          </cell>
          <cell r="G308">
            <v>17779542.14137499</v>
          </cell>
          <cell r="H308">
            <v>202482.98</v>
          </cell>
          <cell r="I308">
            <v>210030.96356200005</v>
          </cell>
          <cell r="J308">
            <v>577322.92519667279</v>
          </cell>
          <cell r="K308">
            <v>566320.94263257599</v>
          </cell>
          <cell r="L308">
            <v>202482.98</v>
          </cell>
          <cell r="M308">
            <v>210030.96356200005</v>
          </cell>
          <cell r="N308">
            <v>0</v>
          </cell>
          <cell r="O308">
            <v>0</v>
          </cell>
          <cell r="P308">
            <v>0</v>
          </cell>
          <cell r="Q308">
            <v>0</v>
          </cell>
          <cell r="R308">
            <v>0</v>
          </cell>
          <cell r="T308">
            <v>0</v>
          </cell>
        </row>
        <row r="309">
          <cell r="B309">
            <v>90901</v>
          </cell>
          <cell r="C309" t="str">
            <v>Bladen County</v>
          </cell>
          <cell r="D309">
            <v>13200527.889120577</v>
          </cell>
          <cell r="E309">
            <v>13364597.360440426</v>
          </cell>
          <cell r="F309">
            <v>121726805.52031019</v>
          </cell>
          <cell r="G309">
            <v>127670583.16554983</v>
          </cell>
          <cell r="H309">
            <v>739032.75</v>
          </cell>
          <cell r="I309">
            <v>775809.88000000012</v>
          </cell>
          <cell r="J309">
            <v>2107142.7783517479</v>
          </cell>
          <cell r="K309">
            <v>2091869.5752951191</v>
          </cell>
          <cell r="L309">
            <v>739032.75</v>
          </cell>
          <cell r="M309">
            <v>775809.88000000012</v>
          </cell>
          <cell r="N309">
            <v>0</v>
          </cell>
          <cell r="O309">
            <v>0</v>
          </cell>
          <cell r="P309">
            <v>0</v>
          </cell>
          <cell r="Q309">
            <v>0</v>
          </cell>
          <cell r="R309">
            <v>0</v>
          </cell>
          <cell r="T309">
            <v>0</v>
          </cell>
        </row>
        <row r="310">
          <cell r="B310">
            <v>91041</v>
          </cell>
          <cell r="C310" t="str">
            <v>Town Of Sunset Beach</v>
          </cell>
          <cell r="D310">
            <v>2124507.5912101571</v>
          </cell>
          <cell r="E310">
            <v>2120562.4950688495</v>
          </cell>
          <cell r="F310">
            <v>22076590.634999998</v>
          </cell>
          <cell r="G310">
            <v>23318488.838417981</v>
          </cell>
          <cell r="H310">
            <v>118940.75</v>
          </cell>
          <cell r="I310">
            <v>123097.85999999999</v>
          </cell>
          <cell r="J310">
            <v>339125.8945077071</v>
          </cell>
          <cell r="K310">
            <v>331917.23224501597</v>
          </cell>
          <cell r="L310">
            <v>118940.75</v>
          </cell>
          <cell r="M310">
            <v>123097.85999999999</v>
          </cell>
          <cell r="N310">
            <v>0</v>
          </cell>
          <cell r="O310">
            <v>0</v>
          </cell>
          <cell r="P310">
            <v>0</v>
          </cell>
          <cell r="Q310">
            <v>0</v>
          </cell>
          <cell r="R310">
            <v>0</v>
          </cell>
          <cell r="T310">
            <v>0</v>
          </cell>
        </row>
        <row r="311">
          <cell r="B311">
            <v>91111</v>
          </cell>
          <cell r="C311" t="str">
            <v>Town Of Biltmore Forest</v>
          </cell>
          <cell r="D311">
            <v>1394496.4480083075</v>
          </cell>
          <cell r="E311">
            <v>1455487.9273001943</v>
          </cell>
          <cell r="F311">
            <v>11927687.519399997</v>
          </cell>
          <cell r="G311">
            <v>13217825.019427987</v>
          </cell>
          <cell r="H311">
            <v>78071.010000000009</v>
          </cell>
          <cell r="I311">
            <v>84490.53</v>
          </cell>
          <cell r="J311">
            <v>222597.39493294051</v>
          </cell>
          <cell r="K311">
            <v>227817.63117989615</v>
          </cell>
          <cell r="L311">
            <v>78071.010000000009</v>
          </cell>
          <cell r="M311">
            <v>84490.53</v>
          </cell>
          <cell r="N311">
            <v>0</v>
          </cell>
          <cell r="O311">
            <v>0</v>
          </cell>
          <cell r="P311">
            <v>0</v>
          </cell>
          <cell r="Q311">
            <v>0</v>
          </cell>
          <cell r="R311">
            <v>0</v>
          </cell>
          <cell r="T311">
            <v>0</v>
          </cell>
        </row>
        <row r="312">
          <cell r="B312">
            <v>91151</v>
          </cell>
          <cell r="C312" t="str">
            <v>Town Of Black Mountain</v>
          </cell>
          <cell r="D312">
            <v>3224644.2405681154</v>
          </cell>
          <cell r="E312">
            <v>3444827.182714941</v>
          </cell>
          <cell r="F312">
            <v>34714498.57093589</v>
          </cell>
          <cell r="G312">
            <v>36296291.065155953</v>
          </cell>
          <cell r="H312">
            <v>180532</v>
          </cell>
          <cell r="I312">
            <v>199970.93</v>
          </cell>
          <cell r="J312">
            <v>514735.91672547359</v>
          </cell>
          <cell r="K312">
            <v>539195.38174799981</v>
          </cell>
          <cell r="L312">
            <v>180532</v>
          </cell>
          <cell r="M312">
            <v>199970.93</v>
          </cell>
          <cell r="N312">
            <v>0</v>
          </cell>
          <cell r="O312">
            <v>0</v>
          </cell>
          <cell r="P312">
            <v>0</v>
          </cell>
          <cell r="Q312">
            <v>0</v>
          </cell>
          <cell r="R312">
            <v>0</v>
          </cell>
          <cell r="T312">
            <v>0</v>
          </cell>
        </row>
        <row r="313">
          <cell r="B313">
            <v>98101</v>
          </cell>
          <cell r="C313" t="str">
            <v>Rutherford County</v>
          </cell>
          <cell r="D313">
            <v>16256267.875062801</v>
          </cell>
          <cell r="E313">
            <v>16395391.557811568</v>
          </cell>
          <cell r="F313">
            <v>157660588.45182958</v>
          </cell>
          <cell r="G313">
            <v>163016296.6347298</v>
          </cell>
          <cell r="H313">
            <v>910108.62999999989</v>
          </cell>
          <cell r="I313">
            <v>951746.34999999986</v>
          </cell>
          <cell r="J313">
            <v>2594917.2444930249</v>
          </cell>
          <cell r="K313">
            <v>2566259.1883506035</v>
          </cell>
          <cell r="L313">
            <v>910108.62999999989</v>
          </cell>
          <cell r="M313">
            <v>951746.34999999986</v>
          </cell>
          <cell r="N313">
            <v>0</v>
          </cell>
          <cell r="O313">
            <v>0</v>
          </cell>
          <cell r="P313">
            <v>0</v>
          </cell>
          <cell r="Q313">
            <v>0</v>
          </cell>
          <cell r="R313">
            <v>0</v>
          </cell>
          <cell r="T313">
            <v>0</v>
          </cell>
        </row>
        <row r="314">
          <cell r="B314">
            <v>98103</v>
          </cell>
          <cell r="C314" t="str">
            <v>Rutherford Polk Mcdowell Dist Brd Of Health</v>
          </cell>
          <cell r="D314">
            <v>3500638.2566724643</v>
          </cell>
          <cell r="E314">
            <v>3522586.8566665528</v>
          </cell>
          <cell r="F314">
            <v>31727401.273866609</v>
          </cell>
          <cell r="G314">
            <v>30012179.904446982</v>
          </cell>
          <cell r="H314">
            <v>195983.55000000002</v>
          </cell>
          <cell r="I314">
            <v>204484.84999999998</v>
          </cell>
          <cell r="J314">
            <v>558791.63955621549</v>
          </cell>
          <cell r="K314">
            <v>551366.57491882681</v>
          </cell>
          <cell r="L314">
            <v>195983.55000000002</v>
          </cell>
          <cell r="M314">
            <v>204484.84999999998</v>
          </cell>
          <cell r="N314">
            <v>0</v>
          </cell>
          <cell r="O314">
            <v>0</v>
          </cell>
          <cell r="P314">
            <v>0</v>
          </cell>
          <cell r="Q314">
            <v>0</v>
          </cell>
          <cell r="R314">
            <v>0</v>
          </cell>
          <cell r="T314">
            <v>0</v>
          </cell>
        </row>
        <row r="315">
          <cell r="B315">
            <v>98111</v>
          </cell>
          <cell r="C315" t="str">
            <v>Town Of Forest City</v>
          </cell>
          <cell r="D315">
            <v>5636206.2926051319</v>
          </cell>
          <cell r="E315">
            <v>5843788.3700848417</v>
          </cell>
          <cell r="F315">
            <v>60001728.72075171</v>
          </cell>
          <cell r="G315">
            <v>57854632.524067953</v>
          </cell>
          <cell r="H315">
            <v>315543.51999999996</v>
          </cell>
          <cell r="I315">
            <v>339229.73</v>
          </cell>
          <cell r="J315">
            <v>899683.06468649756</v>
          </cell>
          <cell r="K315">
            <v>914688.46880704549</v>
          </cell>
          <cell r="L315">
            <v>315543.51999999996</v>
          </cell>
          <cell r="M315">
            <v>339229.73</v>
          </cell>
          <cell r="N315">
            <v>0</v>
          </cell>
          <cell r="O315">
            <v>0</v>
          </cell>
          <cell r="P315">
            <v>0</v>
          </cell>
          <cell r="Q315">
            <v>0</v>
          </cell>
          <cell r="R315">
            <v>0</v>
          </cell>
          <cell r="T315">
            <v>0</v>
          </cell>
        </row>
        <row r="316">
          <cell r="B316">
            <v>98131</v>
          </cell>
          <cell r="C316" t="str">
            <v>Town Of Lake Lure</v>
          </cell>
          <cell r="D316">
            <v>1660425.9988445011</v>
          </cell>
          <cell r="E316">
            <v>1615254.6755139043</v>
          </cell>
          <cell r="F316">
            <v>16897171.661800001</v>
          </cell>
          <cell r="G316">
            <v>14081782.946538989</v>
          </cell>
          <cell r="H316">
            <v>92959.1</v>
          </cell>
          <cell r="I316">
            <v>93764.930000000008</v>
          </cell>
          <cell r="J316">
            <v>265046.57100389391</v>
          </cell>
          <cell r="K316">
            <v>252824.83421927618</v>
          </cell>
          <cell r="L316">
            <v>92959.1</v>
          </cell>
          <cell r="M316">
            <v>93764.930000000008</v>
          </cell>
          <cell r="N316">
            <v>0</v>
          </cell>
          <cell r="O316">
            <v>0</v>
          </cell>
          <cell r="P316">
            <v>0</v>
          </cell>
          <cell r="Q316">
            <v>0</v>
          </cell>
          <cell r="R316">
            <v>0</v>
          </cell>
          <cell r="T316">
            <v>0</v>
          </cell>
        </row>
        <row r="317">
          <cell r="B317">
            <v>99401</v>
          </cell>
          <cell r="C317" t="str">
            <v>Washington County</v>
          </cell>
          <cell r="D317">
            <v>5668534.8997434191</v>
          </cell>
          <cell r="E317">
            <v>5662636.2989499755</v>
          </cell>
          <cell r="F317">
            <v>51757330.603164405</v>
          </cell>
          <cell r="G317">
            <v>52301235.589592889</v>
          </cell>
          <cell r="H317">
            <v>317353.44</v>
          </cell>
          <cell r="I317">
            <v>328713.92000000004</v>
          </cell>
          <cell r="J317">
            <v>904843.53945218888</v>
          </cell>
          <cell r="K317">
            <v>886333.96654344455</v>
          </cell>
          <cell r="L317">
            <v>317353.44</v>
          </cell>
          <cell r="M317">
            <v>328713.92000000004</v>
          </cell>
          <cell r="N317">
            <v>0</v>
          </cell>
          <cell r="O317">
            <v>0</v>
          </cell>
          <cell r="P317">
            <v>0</v>
          </cell>
          <cell r="Q317">
            <v>0</v>
          </cell>
          <cell r="R317">
            <v>0</v>
          </cell>
          <cell r="T317">
            <v>0</v>
          </cell>
        </row>
        <row r="318">
          <cell r="B318">
            <v>99521</v>
          </cell>
          <cell r="C318" t="str">
            <v>Town Of Blowing Rock</v>
          </cell>
          <cell r="D318">
            <v>2232952.7135386281</v>
          </cell>
          <cell r="E318">
            <v>2403270.9481164846</v>
          </cell>
          <cell r="F318">
            <v>23032820.853925698</v>
          </cell>
          <cell r="G318">
            <v>24140191.971841976</v>
          </cell>
          <cell r="H318">
            <v>125012.06</v>
          </cell>
          <cell r="I318">
            <v>139508.98000000001</v>
          </cell>
          <cell r="J318">
            <v>356436.51710411394</v>
          </cell>
          <cell r="K318">
            <v>376167.66461192176</v>
          </cell>
          <cell r="L318">
            <v>125012.06</v>
          </cell>
          <cell r="M318">
            <v>139508.98000000001</v>
          </cell>
          <cell r="N318">
            <v>0</v>
          </cell>
          <cell r="O318">
            <v>0</v>
          </cell>
          <cell r="P318">
            <v>0</v>
          </cell>
          <cell r="Q318">
            <v>0</v>
          </cell>
          <cell r="R318">
            <v>0</v>
          </cell>
          <cell r="T318">
            <v>0</v>
          </cell>
        </row>
        <row r="319">
          <cell r="B319">
            <v>99831</v>
          </cell>
          <cell r="C319" t="str">
            <v>Town Of Black Creek</v>
          </cell>
          <cell r="D319">
            <v>349483.93913593877</v>
          </cell>
          <cell r="E319">
            <v>383467.93060299143</v>
          </cell>
          <cell r="F319">
            <v>2935521.3997</v>
          </cell>
          <cell r="G319">
            <v>3679518.546457998</v>
          </cell>
          <cell r="H319">
            <v>19565.890000000003</v>
          </cell>
          <cell r="I319">
            <v>22260.17</v>
          </cell>
          <cell r="J319">
            <v>55786.599194047471</v>
          </cell>
          <cell r="K319">
            <v>60021.628448321826</v>
          </cell>
          <cell r="L319">
            <v>19565.890000000003</v>
          </cell>
          <cell r="M319">
            <v>22260.17</v>
          </cell>
          <cell r="N319">
            <v>0</v>
          </cell>
          <cell r="O319">
            <v>0</v>
          </cell>
          <cell r="P319">
            <v>0</v>
          </cell>
          <cell r="Q319">
            <v>0</v>
          </cell>
          <cell r="R319" t="str">
            <v>FALSE</v>
          </cell>
          <cell r="T319">
            <v>0</v>
          </cell>
        </row>
      </sheetData>
      <sheetData sheetId="17">
        <row r="12">
          <cell r="P12">
            <v>0</v>
          </cell>
        </row>
      </sheetData>
      <sheetData sheetId="18" refreshError="1"/>
      <sheetData sheetId="19" refreshError="1"/>
      <sheetData sheetId="20" refreshError="1"/>
      <sheetData sheetId="21" refreshError="1"/>
      <sheetData sheetId="22" refreshError="1"/>
      <sheetData sheetId="23">
        <row r="8">
          <cell r="L8">
            <v>10200</v>
          </cell>
        </row>
      </sheetData>
      <sheetData sheetId="24"/>
      <sheetData sheetId="25">
        <row r="4">
          <cell r="D4">
            <v>2.2000000000000002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25">
          <cell r="D25">
            <v>99999</v>
          </cell>
        </row>
        <row r="26">
          <cell r="D26">
            <v>1</v>
          </cell>
        </row>
        <row r="30">
          <cell r="D30">
            <v>42916</v>
          </cell>
          <cell r="E30">
            <v>42551</v>
          </cell>
        </row>
        <row r="31">
          <cell r="D31">
            <v>42916</v>
          </cell>
          <cell r="E31">
            <v>42551</v>
          </cell>
          <cell r="F31">
            <v>42185</v>
          </cell>
        </row>
        <row r="32">
          <cell r="D32">
            <v>42735</v>
          </cell>
          <cell r="E32">
            <v>42369</v>
          </cell>
        </row>
        <row r="33">
          <cell r="D33">
            <v>42735</v>
          </cell>
          <cell r="E33">
            <v>42369</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cell r="E40">
            <v>0</v>
          </cell>
        </row>
        <row r="41">
          <cell r="D41">
            <v>0</v>
          </cell>
        </row>
        <row r="47">
          <cell r="D47">
            <v>2.8500000000000001E-2</v>
          </cell>
          <cell r="E47">
            <v>3.5799999999999998E-2</v>
          </cell>
          <cell r="F47">
            <v>3.5799999999999998E-2</v>
          </cell>
          <cell r="G47">
            <v>4.58E-2</v>
          </cell>
          <cell r="H47">
            <v>2.58E-2</v>
          </cell>
          <cell r="I47">
            <v>2.8500000000000001E-2</v>
          </cell>
        </row>
        <row r="52">
          <cell r="D52">
            <v>43281</v>
          </cell>
          <cell r="E52">
            <v>42916</v>
          </cell>
        </row>
        <row r="53">
          <cell r="E53">
            <v>7.2499999999999995E-2</v>
          </cell>
          <cell r="F53">
            <v>7.2499999999999995E-2</v>
          </cell>
        </row>
        <row r="54">
          <cell r="D54">
            <v>6</v>
          </cell>
          <cell r="E54">
            <v>6</v>
          </cell>
        </row>
        <row r="61">
          <cell r="D61">
            <v>304</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7900 North Sam Houston Parkway West, Suite 110</v>
          </cell>
          <cell r="M82" t="str">
            <v>Houston, TX  77064-3425</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Liabilities Input"/>
      <sheetName val="Results"/>
      <sheetName val="Reconciliation"/>
      <sheetName val="ProVal GainLoss"/>
      <sheetName val="GASB 67"/>
      <sheetName val="GASB 68 --&gt;"/>
      <sheetName val="GASB 68"/>
      <sheetName val="GASB 68 FutWorkLife"/>
      <sheetName val="GASB 68 Amort Experience"/>
      <sheetName val="GASB 68 Amort Assump"/>
      <sheetName val="GASB 68 Amort AssetRtn"/>
      <sheetName val="GASB 68 ER Contribs"/>
      <sheetName val="GASB 68 Allocation"/>
      <sheetName val="GASB 68 Allocation LY"/>
      <sheetName val="68 - Summary Exhibit"/>
      <sheetName val="68 - Estab New Paragraph 54"/>
      <sheetName val="68 - Estab New Paragraph 55"/>
      <sheetName val="68 - Maintain Outstanding Bases"/>
      <sheetName val="68 - Deferred Amortization"/>
      <sheetName val="GASB 68 (1)"/>
      <sheetName val="GASB 68 (2)"/>
      <sheetName val="GASB 68 (3)"/>
      <sheetName val="GASB 68 (4)"/>
      <sheetName val="GASB 68 (5)"/>
      <sheetName val="GASB 67 --&gt;"/>
      <sheetName val="GASB 67 (1)"/>
      <sheetName val="GASB 67 (2)"/>
      <sheetName val="GASB 67 (3)"/>
      <sheetName val="GASB 67 (4)"/>
      <sheetName val="GASB 67 (5)"/>
      <sheetName val="Report --&gt;"/>
      <sheetName val="Executive Summary"/>
      <sheetName val="Exec Summary Table"/>
      <sheetName val="Table 1"/>
      <sheetName val="Table 1 (continued)"/>
      <sheetName val="Table 2"/>
      <sheetName val="Table 3"/>
      <sheetName val="Table 4"/>
      <sheetName val="Table 5-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68 - ER Contributions"/>
      <sheetName val="68 - ER Contrib REVISED"/>
      <sheetName val="ProVal1"/>
      <sheetName val="68 - SFL"/>
      <sheetName val="68 - SFL TPL Reconciliation"/>
      <sheetName val="68 - ER Cont REV-2"/>
      <sheetName val="68 - Allocation Exhibit"/>
      <sheetName val="68 - Allocation Prior"/>
      <sheetName val="68 - Agency Reconciliation"/>
      <sheetName val="68 - Collect Pens Expense"/>
      <sheetName val="68 - Collect Amort Experience"/>
      <sheetName val="68 - Collect Amort Assump"/>
      <sheetName val="68 - Collect Amort AssetRtn"/>
      <sheetName val="GASB 68 (JS Check)"/>
    </sheetNames>
    <sheetDataSet>
      <sheetData sheetId="0" refreshError="1"/>
      <sheetData sheetId="1" refreshError="1"/>
      <sheetData sheetId="2" refreshError="1"/>
      <sheetData sheetId="3">
        <row r="40">
          <cell r="L40">
            <v>4431514114.0600004</v>
          </cell>
        </row>
        <row r="43">
          <cell r="K43" t="str">
            <v>C</v>
          </cell>
          <cell r="L43">
            <v>336652023.48000002</v>
          </cell>
        </row>
        <row r="44">
          <cell r="L44">
            <v>167694302.83000001</v>
          </cell>
        </row>
        <row r="45">
          <cell r="L45">
            <v>30934.82</v>
          </cell>
        </row>
        <row r="46">
          <cell r="K46" t="str">
            <v>C</v>
          </cell>
          <cell r="L46">
            <v>1259348.1399999999</v>
          </cell>
        </row>
        <row r="47">
          <cell r="K47" t="str">
            <v>C</v>
          </cell>
          <cell r="L47">
            <v>12562425.779999999</v>
          </cell>
        </row>
        <row r="48">
          <cell r="L48">
            <v>518199035.05000001</v>
          </cell>
        </row>
        <row r="51">
          <cell r="L51">
            <v>300629754.49000001</v>
          </cell>
        </row>
        <row r="52">
          <cell r="K52" t="str">
            <v>P</v>
          </cell>
          <cell r="L52">
            <v>51866419.530000001</v>
          </cell>
        </row>
        <row r="53">
          <cell r="K53" t="str">
            <v>P</v>
          </cell>
          <cell r="L53">
            <v>3685536.88</v>
          </cell>
        </row>
        <row r="54">
          <cell r="K54" t="str">
            <v>P</v>
          </cell>
          <cell r="L54">
            <v>47347.27</v>
          </cell>
        </row>
        <row r="55">
          <cell r="L55">
            <v>356229058.16999996</v>
          </cell>
        </row>
        <row r="57">
          <cell r="L57">
            <v>4593484090.9400005</v>
          </cell>
        </row>
        <row r="61">
          <cell r="L61">
            <v>17352740986.060001</v>
          </cell>
        </row>
        <row r="66">
          <cell r="L66">
            <v>329254233.32999998</v>
          </cell>
        </row>
        <row r="67">
          <cell r="L67">
            <v>75861663.459999993</v>
          </cell>
        </row>
        <row r="68">
          <cell r="L68">
            <v>0</v>
          </cell>
        </row>
        <row r="69">
          <cell r="L69">
            <v>324935.55</v>
          </cell>
        </row>
        <row r="71">
          <cell r="L71">
            <v>9233595.7799999993</v>
          </cell>
        </row>
        <row r="72">
          <cell r="L72">
            <v>32098.28</v>
          </cell>
        </row>
        <row r="73">
          <cell r="K73" t="str">
            <v>C</v>
          </cell>
          <cell r="L73">
            <v>414706526.39999992</v>
          </cell>
        </row>
        <row r="75">
          <cell r="L75">
            <v>1337066397.05</v>
          </cell>
        </row>
        <row r="76">
          <cell r="L76">
            <v>300629754.49000001</v>
          </cell>
        </row>
        <row r="77">
          <cell r="K77" t="str">
            <v>C</v>
          </cell>
          <cell r="L77">
            <v>3249346.51</v>
          </cell>
        </row>
        <row r="78">
          <cell r="K78" t="str">
            <v>C</v>
          </cell>
          <cell r="L78">
            <v>785511.83</v>
          </cell>
        </row>
        <row r="79">
          <cell r="K79" t="str">
            <v>E</v>
          </cell>
          <cell r="L79">
            <v>1102346.2</v>
          </cell>
        </row>
        <row r="80">
          <cell r="K80" t="str">
            <v>C</v>
          </cell>
          <cell r="L80">
            <v>59272.32</v>
          </cell>
        </row>
        <row r="81">
          <cell r="K81" t="str">
            <v>E</v>
          </cell>
          <cell r="L81">
            <v>10650</v>
          </cell>
        </row>
        <row r="82">
          <cell r="K82" t="str">
            <v>C</v>
          </cell>
          <cell r="L82">
            <v>10793.81</v>
          </cell>
        </row>
        <row r="84">
          <cell r="L84">
            <v>2057620598.6099997</v>
          </cell>
        </row>
        <row r="87">
          <cell r="K87" t="str">
            <v>P</v>
          </cell>
          <cell r="L87">
            <v>1081802270.4100001</v>
          </cell>
        </row>
        <row r="88">
          <cell r="L88">
            <v>30934.82</v>
          </cell>
        </row>
        <row r="89">
          <cell r="L89">
            <v>167694302.83000001</v>
          </cell>
        </row>
        <row r="91">
          <cell r="K91" t="str">
            <v>P</v>
          </cell>
          <cell r="L91">
            <v>4107523.74</v>
          </cell>
        </row>
        <row r="92">
          <cell r="K92" t="str">
            <v>P</v>
          </cell>
          <cell r="L92">
            <v>0</v>
          </cell>
        </row>
        <row r="93">
          <cell r="K93" t="str">
            <v>P</v>
          </cell>
          <cell r="L93">
            <v>4175393.89</v>
          </cell>
        </row>
        <row r="94">
          <cell r="K94" t="str">
            <v>P</v>
          </cell>
          <cell r="L94">
            <v>23</v>
          </cell>
        </row>
        <row r="95">
          <cell r="K95" t="str">
            <v>P</v>
          </cell>
          <cell r="L95">
            <v>1092473.1299999999</v>
          </cell>
        </row>
        <row r="96">
          <cell r="L96">
            <v>1258902921.8200002</v>
          </cell>
        </row>
      </sheetData>
      <sheetData sheetId="4" refreshError="1"/>
      <sheetData sheetId="5" refreshError="1"/>
      <sheetData sheetId="6" refreshError="1"/>
      <sheetData sheetId="7" refreshError="1"/>
      <sheetData sheetId="8" refreshError="1"/>
      <sheetData sheetId="9"/>
      <sheetData sheetId="10" refreshError="1"/>
      <sheetData sheetId="11"/>
      <sheetData sheetId="12" refreshError="1"/>
      <sheetData sheetId="13"/>
      <sheetData sheetId="14"/>
      <sheetData sheetId="15"/>
      <sheetData sheetId="16" refreshError="1"/>
      <sheetData sheetId="17"/>
      <sheetData sheetId="18"/>
      <sheetData sheetId="19"/>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
      <sheetName val="Schedule 2"/>
      <sheetName val="Schedule 3"/>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4"/>
  <sheetViews>
    <sheetView showGridLines="0" tabSelected="1" topLeftCell="A7" workbookViewId="0">
      <selection activeCell="C16" sqref="C16"/>
    </sheetView>
  </sheetViews>
  <sheetFormatPr defaultColWidth="9.140625" defaultRowHeight="12.75"/>
  <cols>
    <col min="1" max="1" width="9.85546875" style="148" customWidth="1"/>
    <col min="2" max="2" width="37.28515625" style="148" customWidth="1"/>
    <col min="3" max="3" width="53.7109375" style="148" customWidth="1"/>
    <col min="4" max="4" width="45.42578125" style="148" bestFit="1" customWidth="1"/>
    <col min="5" max="14" width="9.140625" style="148"/>
    <col min="15" max="15" width="10.42578125" style="148" bestFit="1" customWidth="1"/>
    <col min="16" max="16384" width="9.140625" style="148"/>
  </cols>
  <sheetData>
    <row r="1" spans="1:15">
      <c r="A1" s="146" t="s">
        <v>390</v>
      </c>
      <c r="B1" s="146"/>
      <c r="C1" s="147"/>
      <c r="D1" s="147"/>
    </row>
    <row r="2" spans="1:15">
      <c r="A2" s="146" t="s">
        <v>391</v>
      </c>
      <c r="B2" s="146"/>
      <c r="C2" s="147"/>
    </row>
    <row r="3" spans="1:15">
      <c r="A3" s="149" t="s">
        <v>506</v>
      </c>
      <c r="B3" s="149"/>
      <c r="C3" s="147"/>
      <c r="D3" s="147"/>
    </row>
    <row r="4" spans="1:15">
      <c r="A4" s="149"/>
      <c r="B4" s="149"/>
      <c r="C4" s="147"/>
      <c r="D4" s="147"/>
    </row>
    <row r="5" spans="1:15">
      <c r="A5" s="149"/>
      <c r="B5" s="149"/>
      <c r="C5" s="147"/>
      <c r="D5" s="147"/>
    </row>
    <row r="6" spans="1:15">
      <c r="A6" s="149" t="s">
        <v>325</v>
      </c>
      <c r="B6" s="149"/>
      <c r="C6" s="147"/>
      <c r="D6" s="147"/>
    </row>
    <row r="7" spans="1:15">
      <c r="A7" s="149"/>
      <c r="B7" s="149"/>
      <c r="C7" s="147"/>
      <c r="D7" s="147"/>
    </row>
    <row r="8" spans="1:15" ht="15" customHeight="1">
      <c r="A8" s="150" t="s">
        <v>393</v>
      </c>
      <c r="B8" s="363" t="s">
        <v>437</v>
      </c>
      <c r="C8" s="363"/>
      <c r="D8" s="363"/>
    </row>
    <row r="9" spans="1:15">
      <c r="A9" s="151" t="s">
        <v>394</v>
      </c>
      <c r="B9" s="147" t="s">
        <v>509</v>
      </c>
      <c r="C9" s="147"/>
      <c r="D9" s="147"/>
    </row>
    <row r="10" spans="1:15">
      <c r="A10" s="151" t="s">
        <v>395</v>
      </c>
      <c r="B10" s="147" t="s">
        <v>510</v>
      </c>
      <c r="C10" s="147"/>
      <c r="D10" s="147"/>
    </row>
    <row r="11" spans="1:15" ht="43.5" customHeight="1">
      <c r="A11" s="152" t="s">
        <v>407</v>
      </c>
      <c r="B11" s="363" t="s">
        <v>416</v>
      </c>
      <c r="C11" s="364"/>
      <c r="D11" s="147"/>
    </row>
    <row r="12" spans="1:15" ht="40.5" customHeight="1">
      <c r="A12" s="365" t="s">
        <v>507</v>
      </c>
      <c r="B12" s="366"/>
      <c r="C12" s="366"/>
      <c r="D12" s="147"/>
    </row>
    <row r="13" spans="1:15">
      <c r="A13" s="151"/>
      <c r="B13" s="153"/>
      <c r="C13" s="151"/>
      <c r="D13" s="147"/>
    </row>
    <row r="14" spans="1:15">
      <c r="A14" s="149"/>
      <c r="B14" s="149"/>
      <c r="C14" s="147"/>
      <c r="D14" s="147"/>
      <c r="O14" s="167"/>
    </row>
    <row r="15" spans="1:15">
      <c r="A15" s="147"/>
      <c r="B15" s="147"/>
      <c r="C15" s="147"/>
      <c r="D15" s="147"/>
      <c r="O15" s="167"/>
    </row>
    <row r="16" spans="1:15">
      <c r="A16" s="154" t="s">
        <v>289</v>
      </c>
      <c r="B16" s="154"/>
      <c r="C16" s="155" t="s">
        <v>367</v>
      </c>
      <c r="D16" s="156" t="s">
        <v>326</v>
      </c>
      <c r="O16" s="167"/>
    </row>
    <row r="17" spans="1:15" ht="12.75" customHeight="1">
      <c r="A17" s="147"/>
      <c r="B17" s="147"/>
      <c r="C17" s="157"/>
      <c r="D17" s="158"/>
      <c r="O17" s="167"/>
    </row>
    <row r="18" spans="1:15">
      <c r="A18" s="147" t="s">
        <v>290</v>
      </c>
      <c r="B18" s="147"/>
      <c r="C18" s="169" t="str">
        <f>VLOOKUP(C16,'2022 Summary'!B304:C598,2,FALSE)</f>
        <v>N/A</v>
      </c>
      <c r="D18" s="159"/>
      <c r="O18" s="167"/>
    </row>
    <row r="19" spans="1:15" s="172" customFormat="1">
      <c r="A19" s="147"/>
      <c r="B19" s="147"/>
      <c r="C19" s="170"/>
      <c r="D19" s="159"/>
      <c r="O19" s="167"/>
    </row>
    <row r="20" spans="1:15" ht="27" customHeight="1">
      <c r="A20" s="363" t="s">
        <v>481</v>
      </c>
      <c r="B20" s="367"/>
      <c r="C20" s="171">
        <v>0</v>
      </c>
      <c r="D20" s="156" t="s">
        <v>409</v>
      </c>
    </row>
    <row r="21" spans="1:15">
      <c r="A21" s="147"/>
      <c r="B21" s="147"/>
      <c r="C21" s="157"/>
      <c r="D21" s="159"/>
    </row>
    <row r="22" spans="1:15" ht="30" customHeight="1">
      <c r="A22" s="363" t="s">
        <v>508</v>
      </c>
      <c r="B22" s="367"/>
      <c r="C22" s="161">
        <v>0</v>
      </c>
      <c r="D22" s="156" t="s">
        <v>408</v>
      </c>
    </row>
    <row r="23" spans="1:15">
      <c r="A23" s="147"/>
      <c r="B23" s="160"/>
      <c r="C23" s="162"/>
      <c r="D23" s="156"/>
    </row>
    <row r="24" spans="1:15">
      <c r="A24" s="147"/>
      <c r="B24" s="147"/>
      <c r="C24" s="157"/>
      <c r="D24" s="159"/>
    </row>
    <row r="25" spans="1:15" ht="30" customHeight="1">
      <c r="A25" s="370" t="s">
        <v>403</v>
      </c>
      <c r="B25" s="371"/>
      <c r="C25" s="372"/>
      <c r="D25" s="147"/>
    </row>
    <row r="26" spans="1:15">
      <c r="A26" s="163"/>
      <c r="B26" s="164"/>
      <c r="C26" s="165"/>
      <c r="D26" s="147"/>
    </row>
    <row r="27" spans="1:15" ht="30" customHeight="1">
      <c r="A27" s="373" t="s">
        <v>389</v>
      </c>
      <c r="B27" s="374"/>
      <c r="C27" s="375"/>
      <c r="D27" s="147"/>
    </row>
    <row r="28" spans="1:15">
      <c r="A28" s="163"/>
      <c r="B28" s="164"/>
      <c r="C28" s="165"/>
      <c r="D28" s="147"/>
    </row>
    <row r="29" spans="1:15" ht="45" customHeight="1">
      <c r="A29" s="376" t="s">
        <v>392</v>
      </c>
      <c r="B29" s="377"/>
      <c r="C29" s="378"/>
      <c r="D29" s="147"/>
    </row>
    <row r="30" spans="1:15">
      <c r="A30" s="147"/>
      <c r="B30" s="147"/>
      <c r="C30" s="147"/>
      <c r="D30" s="147"/>
    </row>
    <row r="31" spans="1:15">
      <c r="A31" s="147"/>
      <c r="B31" s="147"/>
      <c r="C31" s="147"/>
      <c r="D31" s="147"/>
    </row>
    <row r="32" spans="1:15">
      <c r="A32" s="147"/>
      <c r="B32" s="147"/>
      <c r="C32" s="147"/>
      <c r="D32" s="147"/>
    </row>
    <row r="33" spans="1:4">
      <c r="A33" s="147"/>
      <c r="B33" s="147"/>
      <c r="C33" s="147"/>
      <c r="D33" s="147"/>
    </row>
    <row r="34" spans="1:4">
      <c r="A34" s="147"/>
      <c r="B34" s="147"/>
      <c r="C34" s="147"/>
      <c r="D34" s="147"/>
    </row>
    <row r="35" spans="1:4">
      <c r="A35" s="147"/>
      <c r="B35" s="147"/>
      <c r="C35" s="147"/>
      <c r="D35" s="147"/>
    </row>
    <row r="36" spans="1:4">
      <c r="A36" s="147"/>
      <c r="B36" s="147"/>
      <c r="C36" s="147"/>
      <c r="D36" s="147"/>
    </row>
    <row r="37" spans="1:4">
      <c r="A37" s="147"/>
      <c r="B37" s="147"/>
      <c r="C37" s="147"/>
      <c r="D37" s="147"/>
    </row>
    <row r="38" spans="1:4">
      <c r="A38" s="147"/>
      <c r="B38" s="147"/>
      <c r="C38" s="147"/>
      <c r="D38" s="147"/>
    </row>
    <row r="39" spans="1:4" ht="15.75" customHeight="1">
      <c r="A39" s="147"/>
      <c r="B39" s="147"/>
      <c r="C39" s="147"/>
      <c r="D39" s="147"/>
    </row>
    <row r="40" spans="1:4" ht="12.75" customHeight="1">
      <c r="A40" s="147"/>
      <c r="B40" s="147"/>
      <c r="C40" s="147"/>
      <c r="D40" s="147"/>
    </row>
    <row r="41" spans="1:4">
      <c r="A41" s="368"/>
      <c r="B41" s="368"/>
      <c r="C41" s="368"/>
      <c r="D41" s="147"/>
    </row>
    <row r="42" spans="1:4">
      <c r="A42" s="368"/>
      <c r="B42" s="368"/>
      <c r="C42" s="368"/>
      <c r="D42" s="147"/>
    </row>
    <row r="43" spans="1:4">
      <c r="A43" s="369"/>
      <c r="B43" s="369"/>
      <c r="C43" s="369"/>
      <c r="D43" s="147"/>
    </row>
    <row r="44" spans="1:4">
      <c r="A44" s="166"/>
      <c r="B44" s="166"/>
    </row>
    <row r="47" spans="1:4">
      <c r="A47" s="167"/>
    </row>
    <row r="48" spans="1:4">
      <c r="A48" s="167"/>
    </row>
    <row r="49" spans="1:3">
      <c r="A49" s="167"/>
    </row>
    <row r="50" spans="1:3">
      <c r="A50" s="167"/>
    </row>
    <row r="52" spans="1:3">
      <c r="A52" s="168">
        <v>1</v>
      </c>
    </row>
    <row r="53" spans="1:3">
      <c r="A53" s="168">
        <v>2</v>
      </c>
    </row>
    <row r="60" spans="1:3">
      <c r="B60" s="167">
        <v>43281</v>
      </c>
      <c r="C60" s="148" t="s">
        <v>368</v>
      </c>
    </row>
    <row r="61" spans="1:3">
      <c r="B61" s="167">
        <v>43373</v>
      </c>
      <c r="C61" s="148" t="s">
        <v>404</v>
      </c>
    </row>
    <row r="62" spans="1:3">
      <c r="B62" s="167">
        <v>43465</v>
      </c>
      <c r="C62" s="148" t="s">
        <v>405</v>
      </c>
    </row>
    <row r="63" spans="1:3">
      <c r="B63" s="167">
        <v>43555</v>
      </c>
      <c r="C63" s="148" t="s">
        <v>406</v>
      </c>
    </row>
    <row r="64" spans="1:3">
      <c r="B64" s="167">
        <v>43646</v>
      </c>
      <c r="C64" s="148" t="s">
        <v>368</v>
      </c>
    </row>
  </sheetData>
  <mergeCells count="11">
    <mergeCell ref="A42:C42"/>
    <mergeCell ref="A43:C43"/>
    <mergeCell ref="A25:C25"/>
    <mergeCell ref="A27:C27"/>
    <mergeCell ref="A29:C29"/>
    <mergeCell ref="B8:D8"/>
    <mergeCell ref="B11:C11"/>
    <mergeCell ref="A12:C12"/>
    <mergeCell ref="A22:B22"/>
    <mergeCell ref="A41:C41"/>
    <mergeCell ref="A20:B2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'2022 Summary'!$B$304:$B$598</xm:f>
          </x14:formula1>
          <xm:sqref>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3"/>
  <sheetViews>
    <sheetView topLeftCell="A54" zoomScaleNormal="100" workbookViewId="0">
      <selection activeCell="B6" sqref="B6"/>
    </sheetView>
  </sheetViews>
  <sheetFormatPr defaultColWidth="9.140625" defaultRowHeight="12.75"/>
  <cols>
    <col min="1" max="1" width="15.28515625" style="8" customWidth="1"/>
    <col min="2" max="2" width="81.140625" style="8" customWidth="1"/>
    <col min="3" max="3" width="12.42578125" style="8" customWidth="1"/>
    <col min="4" max="4" width="13.85546875" style="8" customWidth="1"/>
    <col min="5" max="5" width="14.28515625" style="8" customWidth="1"/>
    <col min="6" max="6" width="18" style="8" customWidth="1"/>
    <col min="7" max="7" width="15.42578125" style="8" customWidth="1"/>
    <col min="8" max="8" width="13.42578125" style="8" customWidth="1"/>
    <col min="9" max="9" width="2.28515625" style="8" customWidth="1"/>
    <col min="10" max="10" width="18.28515625" style="8" customWidth="1"/>
    <col min="11" max="11" width="20" style="8" customWidth="1"/>
    <col min="12" max="12" width="19.7109375" style="8" customWidth="1"/>
    <col min="13" max="13" width="19.42578125" style="8" customWidth="1"/>
    <col min="14" max="14" width="2.140625" style="8" customWidth="1"/>
    <col min="15" max="15" width="18.28515625" style="8" customWidth="1"/>
    <col min="16" max="16" width="20" style="8" customWidth="1"/>
    <col min="17" max="17" width="16.7109375" style="8" customWidth="1"/>
    <col min="18" max="18" width="19.42578125" style="8" customWidth="1"/>
    <col min="19" max="19" width="2.5703125" style="8" customWidth="1"/>
    <col min="20" max="20" width="18.85546875" style="8" customWidth="1"/>
    <col min="21" max="21" width="22.42578125" style="8" customWidth="1"/>
    <col min="22" max="22" width="14.28515625" style="8" bestFit="1" customWidth="1"/>
    <col min="23" max="16384" width="9.140625" style="8"/>
  </cols>
  <sheetData>
    <row r="1" spans="1:22" ht="16.5" customHeight="1">
      <c r="B1" s="10" t="s">
        <v>336</v>
      </c>
      <c r="C1" s="11" t="str">
        <f>Info!C18</f>
        <v>N/A</v>
      </c>
      <c r="D1" s="12"/>
      <c r="E1" s="12"/>
    </row>
    <row r="2" spans="1:22">
      <c r="A2" s="10" t="s">
        <v>320</v>
      </c>
      <c r="B2" s="8" t="s">
        <v>341</v>
      </c>
    </row>
    <row r="3" spans="1:22">
      <c r="A3" s="10" t="s">
        <v>320</v>
      </c>
      <c r="B3" s="8" t="s">
        <v>511</v>
      </c>
      <c r="C3" s="220"/>
      <c r="D3" s="25"/>
      <c r="E3" s="25"/>
      <c r="F3" s="25"/>
    </row>
    <row r="4" spans="1:22" ht="12" hidden="1" customHeight="1">
      <c r="B4" s="8">
        <v>2</v>
      </c>
      <c r="C4" s="8">
        <v>3</v>
      </c>
      <c r="D4" s="8">
        <v>4</v>
      </c>
      <c r="F4" s="8">
        <v>5</v>
      </c>
      <c r="G4" s="8">
        <v>6</v>
      </c>
      <c r="H4" s="8">
        <v>7</v>
      </c>
      <c r="I4" s="8">
        <v>8</v>
      </c>
      <c r="J4" s="8">
        <v>9</v>
      </c>
      <c r="K4" s="8">
        <v>10</v>
      </c>
      <c r="L4" s="8">
        <v>11</v>
      </c>
      <c r="M4" s="8">
        <v>12</v>
      </c>
      <c r="N4" s="8">
        <v>13</v>
      </c>
      <c r="O4" s="8">
        <v>14</v>
      </c>
      <c r="P4" s="8">
        <v>15</v>
      </c>
      <c r="Q4" s="8">
        <v>16</v>
      </c>
      <c r="R4" s="8">
        <v>17</v>
      </c>
      <c r="S4" s="8">
        <v>18</v>
      </c>
      <c r="T4" s="8">
        <v>19</v>
      </c>
      <c r="U4" s="8">
        <v>20</v>
      </c>
      <c r="V4" s="8">
        <v>21</v>
      </c>
    </row>
    <row r="5" spans="1:22">
      <c r="F5" s="13"/>
      <c r="G5" s="13"/>
      <c r="J5" s="14" t="s">
        <v>271</v>
      </c>
      <c r="K5" s="14"/>
      <c r="L5" s="14"/>
      <c r="M5" s="14"/>
      <c r="O5" s="14" t="s">
        <v>272</v>
      </c>
      <c r="P5" s="14"/>
      <c r="Q5" s="14"/>
      <c r="R5" s="14"/>
      <c r="T5" s="14" t="s">
        <v>273</v>
      </c>
      <c r="U5" s="14"/>
      <c r="V5" s="14"/>
    </row>
    <row r="6" spans="1:22" ht="89.25">
      <c r="A6" s="15" t="s">
        <v>269</v>
      </c>
      <c r="B6" s="15" t="s">
        <v>270</v>
      </c>
      <c r="C6" s="15" t="s">
        <v>314</v>
      </c>
      <c r="D6" s="15" t="s">
        <v>315</v>
      </c>
      <c r="E6" s="15" t="s">
        <v>323</v>
      </c>
      <c r="F6" s="15" t="s">
        <v>369</v>
      </c>
      <c r="G6" s="15" t="s">
        <v>377</v>
      </c>
      <c r="H6" s="15" t="s">
        <v>372</v>
      </c>
      <c r="I6" s="15"/>
      <c r="J6" s="15" t="s">
        <v>274</v>
      </c>
      <c r="K6" s="15" t="s">
        <v>275</v>
      </c>
      <c r="L6" s="15" t="s">
        <v>276</v>
      </c>
      <c r="M6" s="15" t="s">
        <v>277</v>
      </c>
      <c r="N6" s="15"/>
      <c r="O6" s="15" t="s">
        <v>274</v>
      </c>
      <c r="P6" s="15" t="s">
        <v>275</v>
      </c>
      <c r="Q6" s="15" t="s">
        <v>276</v>
      </c>
      <c r="R6" s="15" t="s">
        <v>277</v>
      </c>
      <c r="S6" s="15"/>
      <c r="T6" s="15" t="s">
        <v>278</v>
      </c>
      <c r="U6" s="15" t="s">
        <v>279</v>
      </c>
      <c r="V6" s="15" t="s">
        <v>337</v>
      </c>
    </row>
    <row r="7" spans="1:22">
      <c r="A7" s="15"/>
      <c r="B7" s="15"/>
      <c r="C7" s="15"/>
      <c r="D7" s="15"/>
      <c r="E7" s="15"/>
      <c r="F7" s="15"/>
      <c r="G7" s="15"/>
      <c r="H7" s="15"/>
      <c r="I7" s="15"/>
      <c r="J7" s="15"/>
      <c r="K7" s="15"/>
      <c r="L7" s="15"/>
      <c r="M7" s="15"/>
      <c r="N7" s="15"/>
      <c r="O7" s="15"/>
      <c r="P7" s="15"/>
      <c r="Q7" s="15"/>
      <c r="R7" s="15"/>
      <c r="S7" s="15"/>
      <c r="T7" s="15"/>
      <c r="U7" s="15"/>
      <c r="V7" s="15"/>
    </row>
    <row r="8" spans="1:22">
      <c r="A8" s="16" t="s">
        <v>319</v>
      </c>
      <c r="B8" s="16"/>
      <c r="C8" s="16"/>
      <c r="D8" s="16"/>
      <c r="E8" s="16"/>
      <c r="F8" s="16"/>
      <c r="G8" s="16"/>
      <c r="H8" s="16"/>
      <c r="I8" s="16"/>
      <c r="J8" s="16"/>
      <c r="K8" s="16"/>
      <c r="L8" s="16"/>
      <c r="M8" s="16"/>
      <c r="N8" s="16"/>
      <c r="O8" s="16"/>
      <c r="P8" s="16"/>
      <c r="Q8" s="16"/>
      <c r="R8" s="16"/>
      <c r="S8" s="16"/>
      <c r="T8" s="16"/>
      <c r="U8" s="16"/>
      <c r="V8" s="16"/>
    </row>
    <row r="9" spans="1:22">
      <c r="A9" s="17" t="str">
        <f>'JE Template'!C1</f>
        <v>N/A</v>
      </c>
      <c r="B9" s="17" t="str">
        <f>Info!C16</f>
        <v>NO AGENCY CHOSEN</v>
      </c>
      <c r="C9" s="18">
        <f>VLOOKUP(A9,'2022 Summary'!A:AA,3,FALSE)</f>
        <v>0</v>
      </c>
      <c r="D9" s="18">
        <f>VLOOKUP($A9,'2022 Summary'!$A:$U,4,FALSE)</f>
        <v>0</v>
      </c>
      <c r="E9" s="18">
        <f>C9-D9</f>
        <v>0</v>
      </c>
      <c r="F9" s="19" t="e">
        <f>VLOOKUP(A9,'DIPNC Contributions 2021'!A:C,3,FALSE)</f>
        <v>#N/A</v>
      </c>
      <c r="G9" s="19">
        <f>ROUND(-VLOOKUP($A9,'2022 Summary'!$A:$E,5,FALSE),0)</f>
        <v>0</v>
      </c>
      <c r="H9" s="19">
        <f>ROUND(-VLOOKUP($A9,'2022 Summary'!$A:$F,6,FALSE),0)</f>
        <v>0</v>
      </c>
      <c r="I9" s="17"/>
      <c r="J9" s="19">
        <f>VLOOKUP($A9,'2022 Summary'!$A:$U,8,FALSE)</f>
        <v>0</v>
      </c>
      <c r="K9" s="19">
        <f>VLOOKUP(A9,'2022 Summary'!A:L,9,FALSE)</f>
        <v>0</v>
      </c>
      <c r="L9" s="19">
        <f>VLOOKUP($A9,'2022 Summary'!$A:$T,10,FALSE)</f>
        <v>0</v>
      </c>
      <c r="M9" s="19">
        <f>VLOOKUP($A9,'2022 Summary'!$A:$T,11,FALSE)</f>
        <v>0</v>
      </c>
      <c r="N9" s="17"/>
      <c r="O9" s="19">
        <f>VLOOKUP($A9,'2022 Summary'!$A:$T,14,FALSE)</f>
        <v>0</v>
      </c>
      <c r="P9" s="19">
        <f>VLOOKUP(A9,'2022 Summary'!$A:$Z,15,FALSE)</f>
        <v>0</v>
      </c>
      <c r="Q9" s="19">
        <f>VLOOKUP($A9,'2022 Summary'!$A:$T,16,FALSE)</f>
        <v>0</v>
      </c>
      <c r="R9" s="19">
        <f>VLOOKUP($A9,'2022 Summary'!$A:$T,17,FALSE)</f>
        <v>0</v>
      </c>
      <c r="S9" s="19"/>
      <c r="T9" s="19">
        <f>VLOOKUP($A9,'2022 Summary'!$A:$T,20,FALSE)</f>
        <v>0</v>
      </c>
      <c r="U9" s="19">
        <f>VLOOKUP($A9,'2022 Summary'!$A:$Z,21,FALSE)</f>
        <v>0</v>
      </c>
      <c r="V9" s="19">
        <f>VLOOKUP($A9,'2022 Summary'!$A:$Z,22,FALSE)</f>
        <v>0</v>
      </c>
    </row>
    <row r="10" spans="1:22">
      <c r="A10" s="17"/>
      <c r="B10" s="17"/>
      <c r="C10" s="17"/>
      <c r="D10" s="17"/>
      <c r="E10" s="17"/>
      <c r="F10" s="17"/>
      <c r="G10" s="17"/>
      <c r="H10" s="17"/>
      <c r="I10" s="17"/>
      <c r="J10" s="17"/>
      <c r="K10" s="17"/>
      <c r="L10" s="17"/>
      <c r="M10" s="17"/>
      <c r="N10" s="17"/>
      <c r="O10" s="17"/>
      <c r="P10" s="17"/>
      <c r="Q10" s="17"/>
      <c r="R10" s="17"/>
      <c r="S10" s="17"/>
      <c r="T10" s="17"/>
      <c r="U10" s="17"/>
      <c r="V10" s="17"/>
    </row>
    <row r="11" spans="1:22">
      <c r="A11" s="20"/>
      <c r="B11" s="17" t="s">
        <v>512</v>
      </c>
      <c r="C11" s="17"/>
      <c r="D11" s="17"/>
      <c r="E11" s="17"/>
      <c r="F11" s="19">
        <f>'DIPNC Contributions 2021'!C288</f>
        <v>16235947.640000002</v>
      </c>
      <c r="G11" s="19">
        <f>-'2022 Summary'!E300</f>
        <v>49193987</v>
      </c>
      <c r="H11" s="19">
        <f>-'2022 Summary'!F300</f>
        <v>16334002</v>
      </c>
      <c r="I11" s="19"/>
      <c r="J11" s="19">
        <f>'2022 Summary'!H300</f>
        <v>41647008</v>
      </c>
      <c r="K11" s="19">
        <f>'2022 Summary'!I300</f>
        <v>1594008</v>
      </c>
      <c r="L11" s="19">
        <f>'2022 Summary'!J300</f>
        <v>2867993</v>
      </c>
      <c r="M11" s="19">
        <f>'2021 Summary'!J303</f>
        <v>3153594</v>
      </c>
      <c r="N11" s="19"/>
      <c r="O11" s="19">
        <f>'2022 Summary'!N300</f>
        <v>0</v>
      </c>
      <c r="P11" s="19">
        <f>'2022 Summary'!O300</f>
        <v>0</v>
      </c>
      <c r="Q11" s="19">
        <f>'2022 Summary'!P300</f>
        <v>5930003</v>
      </c>
      <c r="R11" s="19">
        <f>'2022 Summary'!Q300</f>
        <v>4070354</v>
      </c>
      <c r="S11" s="19"/>
      <c r="T11" s="19">
        <f>'2022 Summary'!R300</f>
        <v>10000357</v>
      </c>
      <c r="U11" s="19">
        <f>'2022 Summary'!U300</f>
        <v>-15</v>
      </c>
      <c r="V11" s="19">
        <f>'2022 Summary'!V300</f>
        <v>36170987</v>
      </c>
    </row>
    <row r="12" spans="1:22">
      <c r="A12" s="15"/>
      <c r="B12" s="15"/>
      <c r="C12" s="15"/>
      <c r="D12" s="15"/>
      <c r="E12" s="15"/>
      <c r="F12" s="15"/>
      <c r="G12" s="15"/>
      <c r="H12" s="15"/>
      <c r="I12" s="15"/>
      <c r="J12" s="15"/>
      <c r="K12" s="15"/>
      <c r="L12" s="15"/>
      <c r="M12" s="15"/>
      <c r="N12" s="15"/>
      <c r="O12" s="15"/>
      <c r="P12" s="15"/>
      <c r="Q12" s="15"/>
      <c r="R12" s="15"/>
      <c r="S12" s="15"/>
      <c r="T12" s="15"/>
      <c r="U12" s="15"/>
      <c r="V12" s="15"/>
    </row>
    <row r="13" spans="1:22" s="25" customFormat="1" ht="15" customHeight="1">
      <c r="A13" s="21" t="s">
        <v>401</v>
      </c>
      <c r="B13" s="22"/>
      <c r="C13" s="22"/>
      <c r="D13" s="22"/>
      <c r="E13" s="22"/>
      <c r="F13" s="23"/>
      <c r="G13" s="24"/>
      <c r="H13" s="23"/>
      <c r="I13" s="22"/>
      <c r="J13" s="23"/>
      <c r="K13" s="23"/>
      <c r="L13" s="23"/>
      <c r="M13" s="23"/>
      <c r="N13" s="22"/>
      <c r="O13" s="23"/>
      <c r="P13" s="23"/>
      <c r="Q13" s="23"/>
      <c r="R13" s="23"/>
      <c r="S13" s="22"/>
      <c r="T13" s="23"/>
      <c r="U13" s="23"/>
      <c r="V13" s="23"/>
    </row>
    <row r="14" spans="1:22" s="25" customFormat="1" ht="15" customHeight="1">
      <c r="A14" s="26" t="str">
        <f>C1</f>
        <v>N/A</v>
      </c>
      <c r="B14" s="22" t="str">
        <f>B9</f>
        <v>NO AGENCY CHOSEN</v>
      </c>
      <c r="C14" s="27">
        <f>VLOOKUP($A14,'2021 Summary'!$A:$T,3,FALSE)</f>
        <v>0</v>
      </c>
      <c r="D14" s="27">
        <f>VLOOKUP($A14,'2021 Summary'!$A:$T,4,FALSE)</f>
        <v>0</v>
      </c>
      <c r="E14" s="27">
        <f>C14-D14</f>
        <v>0</v>
      </c>
      <c r="F14" s="358" t="e">
        <f>VLOOKUP(A14,'DIPNC Contributions 2020'!A:C,3, FALSE)</f>
        <v>#N/A</v>
      </c>
      <c r="G14" s="23">
        <f>ROUND(-VLOOKUP(A14,'2021 Summary'!A:E,5,FALSE),0)</f>
        <v>0</v>
      </c>
      <c r="H14" s="23">
        <f>ROUND(-VLOOKUP($A14,'2021 Summary'!A:T,6,FALSE),0)</f>
        <v>0</v>
      </c>
      <c r="I14" s="22"/>
      <c r="J14" s="23">
        <f>VLOOKUP($A14,'2021 Summary'!$A:$T,8,FALSE)</f>
        <v>0</v>
      </c>
      <c r="K14" s="23">
        <v>0</v>
      </c>
      <c r="L14" s="23">
        <f>VLOOKUP($A14,'2021 Summary'!$A:$T,9,FALSE)</f>
        <v>0</v>
      </c>
      <c r="M14" s="23">
        <f>VLOOKUP($A14,'2021 Summary'!$A:$T,10,FALSE)</f>
        <v>0</v>
      </c>
      <c r="N14" s="22"/>
      <c r="O14" s="23">
        <f>VLOOKUP($A14,'2021 Summary'!$A:$T,13,FALSE)</f>
        <v>0</v>
      </c>
      <c r="P14" s="23">
        <f>VLOOKUP(A9,'2021 Summary'!A:U,14,FALSE)</f>
        <v>0</v>
      </c>
      <c r="Q14" s="23">
        <f>VLOOKUP($A14,'2021 Summary'!$A:$T,15,FALSE)</f>
        <v>0</v>
      </c>
      <c r="R14" s="23">
        <f>VLOOKUP($A14,'2021 Summary'!$A:$T,16,FALSE)</f>
        <v>0</v>
      </c>
      <c r="S14" s="23"/>
      <c r="T14" s="23">
        <f>VLOOKUP($A14,'2021 Summary'!$A:$T,19,FALSE)</f>
        <v>0</v>
      </c>
      <c r="U14" s="23">
        <f>VLOOKUP($A14,'2021 Summary'!$A:$T,20,FALSE)</f>
        <v>0</v>
      </c>
      <c r="V14" s="23">
        <f>VLOOKUP($A14,'2021 Summary'!$A:$U,21,FALSE)</f>
        <v>0</v>
      </c>
    </row>
    <row r="15" spans="1:22" s="25" customFormat="1" ht="15" customHeight="1">
      <c r="A15" s="26"/>
      <c r="B15" s="22"/>
      <c r="C15" s="22"/>
      <c r="D15" s="22"/>
      <c r="E15" s="22"/>
      <c r="F15" s="23"/>
      <c r="G15" s="24"/>
      <c r="H15" s="23"/>
      <c r="I15" s="22"/>
      <c r="J15" s="23"/>
      <c r="K15" s="23"/>
      <c r="L15" s="23"/>
      <c r="M15" s="23"/>
      <c r="N15" s="22"/>
      <c r="O15" s="23"/>
      <c r="P15" s="23"/>
      <c r="Q15" s="23"/>
      <c r="R15" s="23"/>
      <c r="S15" s="22"/>
      <c r="T15" s="23"/>
      <c r="U15" s="23"/>
      <c r="V15" s="23"/>
    </row>
    <row r="16" spans="1:22" s="25" customFormat="1" ht="15" customHeight="1">
      <c r="A16" s="21"/>
      <c r="B16" s="22" t="s">
        <v>482</v>
      </c>
      <c r="C16" s="22"/>
      <c r="D16" s="22"/>
      <c r="E16" s="22"/>
      <c r="F16" s="23">
        <f>'DIPNC Contributions 2020'!C302</f>
        <v>17837838</v>
      </c>
      <c r="G16" s="23">
        <f>-'2021 Summary'!E303</f>
        <v>43150000</v>
      </c>
      <c r="H16" s="23">
        <f>-'2021 Summary'!F303</f>
        <v>49193987</v>
      </c>
      <c r="I16" s="22"/>
      <c r="J16" s="23">
        <f>'2021 Summary'!H303</f>
        <v>35637000</v>
      </c>
      <c r="K16" s="23">
        <v>0</v>
      </c>
      <c r="L16" s="23">
        <f>'2020 Summary'!J301</f>
        <v>4780003</v>
      </c>
      <c r="M16" s="23">
        <f>'2020 Summary'!K301</f>
        <v>3010550</v>
      </c>
      <c r="N16" s="23"/>
      <c r="O16" s="23">
        <f>'2020 Summary'!N301</f>
        <v>0</v>
      </c>
      <c r="P16" s="23">
        <v>0</v>
      </c>
      <c r="Q16" s="23">
        <f>'2020 Summary'!O301</f>
        <v>4427003</v>
      </c>
      <c r="R16" s="23">
        <f>'2020 Summary'!P301</f>
        <v>3010332</v>
      </c>
      <c r="S16" s="23"/>
      <c r="T16" s="23">
        <f>'2021 Summary'!S303</f>
        <v>37193001</v>
      </c>
      <c r="U16" s="23">
        <f>'2021 Summary'!T303</f>
        <v>199</v>
      </c>
      <c r="V16" s="23">
        <f>'2021 Summary'!U303</f>
        <v>37193200</v>
      </c>
    </row>
    <row r="17" spans="1:22" s="25" customFormat="1" ht="15" customHeight="1">
      <c r="F17" s="28"/>
      <c r="G17" s="29"/>
      <c r="H17" s="28"/>
      <c r="J17" s="28"/>
      <c r="K17" s="28"/>
      <c r="L17" s="28"/>
      <c r="M17" s="28"/>
      <c r="O17" s="28"/>
      <c r="P17" s="28"/>
      <c r="Q17" s="28"/>
      <c r="R17" s="28"/>
      <c r="T17" s="28"/>
      <c r="U17" s="28"/>
      <c r="V17" s="28"/>
    </row>
    <row r="18" spans="1:22" ht="15" customHeight="1">
      <c r="A18" s="30" t="s">
        <v>402</v>
      </c>
      <c r="B18" s="31"/>
      <c r="C18" s="31"/>
      <c r="D18" s="31"/>
      <c r="E18" s="31"/>
      <c r="F18" s="32"/>
      <c r="G18" s="33"/>
      <c r="H18" s="32">
        <f>H9-H14</f>
        <v>0</v>
      </c>
      <c r="I18" s="31"/>
      <c r="J18" s="32">
        <f>J9-J14</f>
        <v>0</v>
      </c>
      <c r="K18" s="32">
        <f>K9-K14</f>
        <v>0</v>
      </c>
      <c r="L18" s="32">
        <f>L9-L14</f>
        <v>0</v>
      </c>
      <c r="M18" s="32">
        <f>M9-M14</f>
        <v>0</v>
      </c>
      <c r="N18" s="31"/>
      <c r="O18" s="32">
        <f>O9-O14</f>
        <v>0</v>
      </c>
      <c r="P18" s="32">
        <f>P9-P14</f>
        <v>0</v>
      </c>
      <c r="Q18" s="32">
        <f>Q9-Q14</f>
        <v>0</v>
      </c>
      <c r="R18" s="34">
        <f>R9-R14</f>
        <v>0</v>
      </c>
      <c r="T18" s="35"/>
      <c r="U18" s="35"/>
      <c r="V18" s="35"/>
    </row>
    <row r="19" spans="1:22" ht="15" customHeight="1">
      <c r="G19" s="36"/>
      <c r="H19" s="37"/>
      <c r="J19" s="38"/>
      <c r="K19" s="38"/>
      <c r="L19" s="38"/>
      <c r="M19" s="38"/>
      <c r="N19" s="38"/>
      <c r="O19" s="38"/>
      <c r="P19" s="38"/>
      <c r="Q19" s="38"/>
    </row>
    <row r="20" spans="1:22">
      <c r="A20" s="39" t="s">
        <v>356</v>
      </c>
      <c r="B20" s="40"/>
      <c r="C20" s="40"/>
      <c r="D20" s="40"/>
      <c r="E20" s="41" t="s">
        <v>357</v>
      </c>
      <c r="F20" s="42" t="s">
        <v>358</v>
      </c>
      <c r="G20" s="43"/>
      <c r="H20" s="44"/>
      <c r="I20" s="25"/>
      <c r="J20" s="11"/>
      <c r="K20" s="36"/>
      <c r="L20" s="36"/>
      <c r="M20" s="174"/>
      <c r="N20" s="25"/>
      <c r="O20" s="25"/>
      <c r="P20" s="25"/>
      <c r="Q20" s="25"/>
      <c r="R20" s="45"/>
      <c r="S20" s="25"/>
      <c r="T20" s="25"/>
    </row>
    <row r="21" spans="1:22">
      <c r="A21" s="46" t="s">
        <v>359</v>
      </c>
      <c r="B21" s="47"/>
      <c r="C21" s="47"/>
      <c r="D21" s="48"/>
      <c r="E21" s="176">
        <f>IF(J18&gt;0,J18,0)</f>
        <v>0</v>
      </c>
      <c r="F21" s="50">
        <f>IF(J18&lt;0,-J18,0)</f>
        <v>0</v>
      </c>
      <c r="G21" s="43"/>
      <c r="H21" s="9"/>
      <c r="I21" s="25"/>
      <c r="J21" s="36"/>
      <c r="K21" s="174"/>
      <c r="L21" s="36"/>
      <c r="M21" s="36"/>
      <c r="N21" s="25"/>
      <c r="O21" s="25"/>
      <c r="P21" s="25"/>
      <c r="Q21" s="25"/>
      <c r="R21" s="25"/>
      <c r="S21" s="25"/>
      <c r="T21" s="25"/>
    </row>
    <row r="22" spans="1:22">
      <c r="A22" s="46" t="s">
        <v>360</v>
      </c>
      <c r="B22" s="51"/>
      <c r="C22" s="47"/>
      <c r="D22" s="49"/>
      <c r="E22" s="176">
        <f>IF(L18&gt;0,L18,0)</f>
        <v>0</v>
      </c>
      <c r="F22" s="50">
        <f>IF(K18&lt;0,-K18,0)</f>
        <v>0</v>
      </c>
      <c r="G22" s="52"/>
      <c r="I22" s="25"/>
      <c r="J22" s="36"/>
      <c r="K22" s="173"/>
      <c r="L22" s="36"/>
      <c r="M22" s="36"/>
      <c r="N22" s="25"/>
      <c r="O22" s="25"/>
      <c r="P22" s="25"/>
      <c r="Q22" s="25"/>
      <c r="R22" s="25"/>
      <c r="S22" s="25"/>
      <c r="T22" s="25"/>
    </row>
    <row r="23" spans="1:22">
      <c r="A23" s="46" t="s">
        <v>379</v>
      </c>
      <c r="B23" s="51"/>
      <c r="C23" s="47"/>
      <c r="D23" s="49"/>
      <c r="E23" s="177">
        <f>IF(K18&gt;0,K18,0)</f>
        <v>0</v>
      </c>
      <c r="F23" s="50">
        <f>IF(L18&lt;0,-L18,0)</f>
        <v>0</v>
      </c>
      <c r="G23" s="52"/>
      <c r="I23" s="25"/>
      <c r="J23" s="36"/>
      <c r="K23" s="174"/>
      <c r="L23" s="174"/>
      <c r="M23" s="36"/>
      <c r="N23" s="25"/>
      <c r="O23" s="25"/>
      <c r="P23" s="25"/>
      <c r="Q23" s="25"/>
      <c r="R23" s="25"/>
      <c r="S23" s="25"/>
      <c r="T23" s="25"/>
    </row>
    <row r="24" spans="1:22">
      <c r="A24" s="46" t="s">
        <v>361</v>
      </c>
      <c r="B24" s="51"/>
      <c r="C24" s="47"/>
      <c r="D24" s="49"/>
      <c r="E24" s="176">
        <f>IF(M18&gt;0,M18,0)</f>
        <v>0</v>
      </c>
      <c r="F24" s="50">
        <f>IF(M18&lt;0,-M18,0)</f>
        <v>0</v>
      </c>
      <c r="G24" s="28"/>
      <c r="I24" s="25"/>
      <c r="J24" s="36"/>
      <c r="K24" s="174"/>
      <c r="L24" s="36"/>
      <c r="M24" s="36"/>
      <c r="N24" s="25"/>
      <c r="O24" s="25"/>
      <c r="P24" s="25"/>
      <c r="Q24" s="25"/>
      <c r="R24" s="25"/>
      <c r="S24" s="25"/>
      <c r="T24" s="25"/>
    </row>
    <row r="25" spans="1:22">
      <c r="A25" s="46" t="s">
        <v>362</v>
      </c>
      <c r="B25" s="51"/>
      <c r="C25" s="47"/>
      <c r="D25" s="49"/>
      <c r="E25" s="176">
        <f>IF(O18&lt;0,-O18,0)</f>
        <v>0</v>
      </c>
      <c r="F25" s="50">
        <f>IF(O18&gt;0,O18,0)</f>
        <v>0</v>
      </c>
      <c r="G25" s="52"/>
      <c r="I25" s="25"/>
      <c r="J25" s="36"/>
      <c r="K25" s="173"/>
      <c r="L25" s="173"/>
      <c r="M25" s="36"/>
      <c r="N25" s="25"/>
      <c r="O25" s="25"/>
      <c r="P25" s="25"/>
      <c r="Q25" s="25"/>
      <c r="R25" s="25"/>
      <c r="S25" s="25"/>
      <c r="T25" s="25"/>
    </row>
    <row r="26" spans="1:22">
      <c r="A26" s="46" t="s">
        <v>363</v>
      </c>
      <c r="B26" s="51"/>
      <c r="C26" s="47"/>
      <c r="D26" s="49"/>
      <c r="E26" s="176">
        <f>IF(Q18&lt;0,-Q18,0)</f>
        <v>0</v>
      </c>
      <c r="F26" s="50">
        <f>IF(Q18&gt;0,Q18,0)</f>
        <v>0</v>
      </c>
      <c r="G26" s="38"/>
      <c r="I26" s="25"/>
      <c r="J26" s="36"/>
      <c r="K26" s="174"/>
      <c r="L26" s="36"/>
      <c r="M26" s="36"/>
      <c r="N26" s="25"/>
      <c r="O26" s="25"/>
      <c r="P26" s="25"/>
      <c r="Q26" s="25"/>
      <c r="R26" s="25"/>
      <c r="S26" s="25"/>
      <c r="T26" s="25"/>
    </row>
    <row r="27" spans="1:22">
      <c r="A27" s="46" t="s">
        <v>380</v>
      </c>
      <c r="B27" s="53"/>
      <c r="C27" s="53"/>
      <c r="D27" s="54"/>
      <c r="E27" s="176">
        <f>IF(P18&lt;0,-P18,0)</f>
        <v>0</v>
      </c>
      <c r="F27" s="50">
        <f>IF(P18&gt;0,P18,0)</f>
        <v>0</v>
      </c>
      <c r="G27" s="38"/>
      <c r="I27" s="25"/>
      <c r="J27" s="36"/>
      <c r="K27" s="184"/>
      <c r="L27" s="36"/>
      <c r="M27" s="36"/>
      <c r="N27" s="25"/>
      <c r="O27" s="25"/>
      <c r="P27" s="25"/>
      <c r="Q27" s="25"/>
      <c r="R27" s="25"/>
      <c r="S27" s="25"/>
      <c r="T27" s="25"/>
    </row>
    <row r="28" spans="1:22">
      <c r="A28" s="46" t="s">
        <v>364</v>
      </c>
      <c r="B28" s="55"/>
      <c r="C28" s="55"/>
      <c r="D28" s="56"/>
      <c r="E28" s="176">
        <f>IF(R18&lt;0,-R18,0)</f>
        <v>0</v>
      </c>
      <c r="F28" s="50">
        <f>IF(R18&gt;0,R18,0)</f>
        <v>0</v>
      </c>
      <c r="G28" s="38"/>
      <c r="I28" s="25"/>
      <c r="J28" s="36"/>
      <c r="K28" s="36"/>
      <c r="L28" s="36"/>
      <c r="M28" s="36"/>
      <c r="N28" s="25"/>
      <c r="O28" s="25"/>
      <c r="P28" s="25"/>
      <c r="Q28" s="25"/>
      <c r="R28" s="25"/>
      <c r="S28" s="25"/>
      <c r="T28" s="25"/>
    </row>
    <row r="29" spans="1:22">
      <c r="A29" s="46" t="s">
        <v>365</v>
      </c>
      <c r="B29" s="55"/>
      <c r="C29" s="55"/>
      <c r="D29" s="56"/>
      <c r="E29" s="176">
        <f>Info!C22</f>
        <v>0</v>
      </c>
      <c r="F29" s="50">
        <f>Info!C20</f>
        <v>0</v>
      </c>
      <c r="G29" s="38"/>
      <c r="I29" s="25"/>
      <c r="J29" s="36"/>
      <c r="K29" s="36"/>
      <c r="L29" s="36"/>
      <c r="M29" s="36"/>
      <c r="N29" s="25"/>
      <c r="O29" s="25"/>
      <c r="P29" s="25"/>
      <c r="Q29" s="25"/>
      <c r="R29" s="25"/>
      <c r="S29" s="25"/>
      <c r="T29" s="25"/>
    </row>
    <row r="30" spans="1:22">
      <c r="A30" s="46" t="s">
        <v>381</v>
      </c>
      <c r="B30" s="55"/>
      <c r="C30" s="55"/>
      <c r="D30" s="56"/>
      <c r="E30" s="176"/>
      <c r="F30" s="50">
        <f>Info!C22</f>
        <v>0</v>
      </c>
      <c r="G30" s="38"/>
      <c r="I30" s="25"/>
      <c r="J30" s="25"/>
      <c r="K30" s="25"/>
      <c r="L30" s="25"/>
      <c r="M30" s="25"/>
      <c r="N30" s="25"/>
      <c r="O30" s="25"/>
      <c r="P30" s="25"/>
      <c r="Q30" s="25"/>
      <c r="R30" s="25"/>
      <c r="S30" s="25"/>
      <c r="T30" s="25"/>
    </row>
    <row r="31" spans="1:22" hidden="1">
      <c r="A31" s="46" t="s">
        <v>382</v>
      </c>
      <c r="B31" s="55"/>
      <c r="C31" s="55"/>
      <c r="D31" s="56"/>
      <c r="E31" s="176">
        <f>IF(V9&gt;0,V9,0)</f>
        <v>0</v>
      </c>
      <c r="F31" s="50">
        <f>IF(V$9&lt;0,-V$9,0)</f>
        <v>0</v>
      </c>
      <c r="G31" s="175"/>
      <c r="I31" s="25"/>
      <c r="J31" s="25"/>
      <c r="K31" s="25"/>
      <c r="L31" s="25"/>
      <c r="M31" s="25"/>
      <c r="N31" s="25"/>
      <c r="O31" s="25"/>
      <c r="P31" s="25"/>
      <c r="Q31" s="25"/>
      <c r="R31" s="25"/>
      <c r="S31" s="25"/>
      <c r="T31" s="25"/>
    </row>
    <row r="32" spans="1:22" hidden="1">
      <c r="A32" s="46" t="s">
        <v>383</v>
      </c>
      <c r="B32" s="55"/>
      <c r="C32" s="55"/>
      <c r="D32" s="56"/>
      <c r="E32" s="176" t="e">
        <f>IF(Info!C20&gt;'JE Template'!F9,Info!C20-F9,0)</f>
        <v>#N/A</v>
      </c>
      <c r="F32" s="50" t="e">
        <f>IF(Info!C20&lt;'JE Template'!F9,F9-Info!C20,0)</f>
        <v>#N/A</v>
      </c>
      <c r="G32" s="175"/>
      <c r="I32" s="25"/>
      <c r="J32" s="25"/>
      <c r="K32" s="25"/>
      <c r="L32" s="25"/>
      <c r="M32" s="25"/>
      <c r="N32" s="25"/>
      <c r="O32" s="25"/>
      <c r="P32" s="25"/>
      <c r="Q32" s="25"/>
      <c r="R32" s="25"/>
      <c r="S32" s="25"/>
      <c r="T32" s="25"/>
    </row>
    <row r="33" spans="1:20">
      <c r="A33" s="46" t="s">
        <v>384</v>
      </c>
      <c r="B33" s="55"/>
      <c r="C33" s="55"/>
      <c r="D33" s="56"/>
      <c r="E33" s="176" t="e">
        <f>IF(SUM(E31:E32)&gt;SUM(F31:F32),SUM(E31:E32)-SUM(F31:F32),0)</f>
        <v>#N/A</v>
      </c>
      <c r="F33" s="50" t="e">
        <f>IF(SUM(F31:F32)&gt;SUM(E31:E32),SUM(F31:F32)-SUM(E31:E32),0)</f>
        <v>#N/A</v>
      </c>
      <c r="G33" s="38"/>
      <c r="I33" s="25"/>
      <c r="J33" s="25"/>
      <c r="K33" s="25"/>
      <c r="L33" s="25"/>
      <c r="M33" s="25"/>
      <c r="N33" s="25"/>
      <c r="O33" s="25"/>
      <c r="P33" s="25"/>
      <c r="Q33" s="25"/>
      <c r="R33" s="25"/>
      <c r="S33" s="25"/>
      <c r="T33" s="25"/>
    </row>
    <row r="34" spans="1:20">
      <c r="A34" s="46" t="s">
        <v>375</v>
      </c>
      <c r="B34" s="55"/>
      <c r="C34" s="55"/>
      <c r="D34" s="56"/>
      <c r="E34" s="176">
        <f>IF(H18&gt;0,H18,0)</f>
        <v>0</v>
      </c>
      <c r="F34" s="50">
        <f>IF(H18&lt;0,-H18,0)</f>
        <v>0</v>
      </c>
      <c r="G34" s="38"/>
      <c r="I34" s="25"/>
      <c r="J34" s="25"/>
      <c r="K34" s="25"/>
      <c r="L34" s="25"/>
      <c r="M34" s="25"/>
      <c r="N34" s="25"/>
      <c r="O34" s="25"/>
      <c r="P34" s="25"/>
      <c r="Q34" s="25"/>
      <c r="R34" s="25"/>
      <c r="S34" s="25"/>
      <c r="T34" s="25"/>
    </row>
    <row r="35" spans="1:20">
      <c r="A35" s="57" t="s">
        <v>335</v>
      </c>
      <c r="B35" s="58"/>
      <c r="C35" s="58"/>
      <c r="D35" s="59"/>
      <c r="E35" s="60" t="e">
        <f>ROUND((SUM(E21:E34)-E31-E32),0)</f>
        <v>#N/A</v>
      </c>
      <c r="F35" s="61" t="e">
        <f>ROUND((SUM(F21:F34)-F31-F32),0)</f>
        <v>#N/A</v>
      </c>
      <c r="G35" s="62"/>
      <c r="H35" s="63"/>
      <c r="I35" s="25"/>
      <c r="J35" s="25"/>
      <c r="K35" s="25"/>
      <c r="L35" s="25"/>
      <c r="M35" s="25"/>
      <c r="N35" s="25"/>
      <c r="O35" s="25"/>
      <c r="P35" s="25"/>
      <c r="Q35" s="25"/>
      <c r="R35" s="25"/>
      <c r="S35" s="25"/>
      <c r="T35" s="25"/>
    </row>
    <row r="36" spans="1:20">
      <c r="A36" s="64"/>
      <c r="B36" s="65"/>
      <c r="C36" s="65"/>
      <c r="D36" s="65"/>
      <c r="E36" s="65"/>
      <c r="F36" s="38"/>
      <c r="G36" s="38"/>
      <c r="I36" s="25"/>
      <c r="J36" s="25"/>
      <c r="K36" s="25"/>
      <c r="L36" s="25"/>
      <c r="M36" s="25"/>
      <c r="N36" s="25"/>
      <c r="O36" s="25"/>
      <c r="P36" s="25"/>
      <c r="Q36" s="25"/>
      <c r="R36" s="25"/>
      <c r="S36" s="25"/>
      <c r="T36" s="25"/>
    </row>
    <row r="37" spans="1:20">
      <c r="A37" s="64"/>
      <c r="B37" s="65"/>
      <c r="C37" s="65"/>
      <c r="D37" s="65"/>
      <c r="E37" s="65"/>
      <c r="F37" s="38"/>
      <c r="G37" s="38"/>
      <c r="I37" s="25"/>
      <c r="J37" s="25"/>
      <c r="K37" s="25"/>
      <c r="L37" s="25"/>
      <c r="M37" s="25"/>
      <c r="N37" s="25"/>
      <c r="O37" s="25"/>
      <c r="P37" s="25"/>
      <c r="Q37" s="25"/>
      <c r="R37" s="25"/>
      <c r="S37" s="25"/>
      <c r="T37" s="25"/>
    </row>
    <row r="38" spans="1:20">
      <c r="A38" s="66" t="s">
        <v>338</v>
      </c>
      <c r="B38" s="67"/>
      <c r="C38" s="67"/>
      <c r="D38" s="67"/>
      <c r="E38" s="68"/>
      <c r="F38" s="69"/>
      <c r="I38" s="25"/>
      <c r="J38" s="383"/>
      <c r="K38" s="383"/>
      <c r="L38" s="25"/>
      <c r="M38" s="25"/>
      <c r="N38" s="25"/>
      <c r="O38" s="25"/>
      <c r="P38" s="25"/>
      <c r="Q38" s="25"/>
      <c r="R38" s="25"/>
      <c r="S38" s="25"/>
      <c r="T38" s="25"/>
    </row>
    <row r="39" spans="1:20">
      <c r="A39" s="70" t="s">
        <v>373</v>
      </c>
      <c r="B39" s="71"/>
      <c r="C39" s="72"/>
      <c r="D39" s="72"/>
      <c r="E39" s="73">
        <f>H9</f>
        <v>0</v>
      </c>
      <c r="F39" s="74"/>
      <c r="I39" s="25"/>
      <c r="J39" s="75"/>
      <c r="K39" s="75"/>
      <c r="L39" s="25"/>
      <c r="M39" s="25"/>
      <c r="N39" s="25"/>
      <c r="O39" s="25"/>
      <c r="P39" s="25"/>
      <c r="Q39" s="25"/>
      <c r="R39" s="25"/>
      <c r="S39" s="25"/>
      <c r="T39" s="25"/>
    </row>
    <row r="40" spans="1:20">
      <c r="A40" s="70" t="s">
        <v>374</v>
      </c>
      <c r="B40" s="71"/>
      <c r="C40" s="72"/>
      <c r="D40" s="72"/>
      <c r="E40" s="185" t="e">
        <f>SUM(E41:E42)</f>
        <v>#N/A</v>
      </c>
      <c r="F40" s="74"/>
      <c r="I40" s="25"/>
      <c r="J40" s="178"/>
      <c r="K40" s="178"/>
      <c r="L40" s="25"/>
      <c r="M40" s="25"/>
      <c r="N40" s="25"/>
      <c r="O40" s="25"/>
      <c r="P40" s="25"/>
      <c r="Q40" s="25"/>
      <c r="R40" s="25"/>
      <c r="S40" s="25"/>
      <c r="T40" s="25"/>
    </row>
    <row r="41" spans="1:20">
      <c r="A41" s="70"/>
      <c r="B41" s="71" t="s">
        <v>385</v>
      </c>
      <c r="C41" s="72"/>
      <c r="D41" s="72"/>
      <c r="E41" s="185">
        <f>V9</f>
        <v>0</v>
      </c>
      <c r="F41" s="74"/>
      <c r="I41" s="25"/>
      <c r="J41" s="178"/>
      <c r="K41" s="178"/>
      <c r="L41" s="25"/>
      <c r="M41" s="25"/>
      <c r="N41" s="25"/>
      <c r="O41" s="25"/>
      <c r="P41" s="25"/>
      <c r="Q41" s="25"/>
      <c r="R41" s="25"/>
      <c r="S41" s="25"/>
      <c r="T41" s="25"/>
    </row>
    <row r="42" spans="1:20" ht="25.5">
      <c r="A42" s="76"/>
      <c r="B42" s="77" t="s">
        <v>386</v>
      </c>
      <c r="C42" s="77"/>
      <c r="D42" s="77"/>
      <c r="E42" s="78" t="e">
        <f>IF(E32&gt;0,E32,-F32)</f>
        <v>#N/A</v>
      </c>
      <c r="F42" s="79"/>
      <c r="I42" s="25"/>
      <c r="J42" s="75"/>
      <c r="K42" s="75"/>
      <c r="L42" s="25"/>
      <c r="M42" s="25"/>
      <c r="N42" s="25"/>
      <c r="O42" s="25"/>
      <c r="P42" s="25"/>
      <c r="Q42" s="25"/>
      <c r="R42" s="25"/>
      <c r="S42" s="25"/>
      <c r="T42" s="25"/>
    </row>
    <row r="43" spans="1:20" hidden="1">
      <c r="A43" s="80"/>
      <c r="B43" s="81" t="s">
        <v>385</v>
      </c>
      <c r="C43" s="81"/>
      <c r="D43" s="81"/>
      <c r="E43" s="82">
        <f>V9</f>
        <v>0</v>
      </c>
      <c r="F43" s="83"/>
      <c r="I43" s="25"/>
      <c r="J43" s="75"/>
      <c r="K43" s="75"/>
      <c r="L43" s="25"/>
      <c r="M43" s="25"/>
      <c r="N43" s="25"/>
      <c r="O43" s="25"/>
      <c r="P43" s="25"/>
      <c r="Q43" s="25"/>
      <c r="R43" s="25"/>
      <c r="S43" s="25"/>
      <c r="T43" s="25"/>
    </row>
    <row r="44" spans="1:20" ht="25.5" hidden="1">
      <c r="A44" s="84"/>
      <c r="B44" s="85" t="s">
        <v>386</v>
      </c>
      <c r="C44" s="85"/>
      <c r="D44" s="85"/>
      <c r="E44" s="86" t="e">
        <f>ROUND(IF(E32&lt;&gt;0,E32,F32),0)</f>
        <v>#N/A</v>
      </c>
      <c r="F44" s="87"/>
      <c r="I44" s="25"/>
      <c r="J44" s="75"/>
      <c r="K44" s="75"/>
      <c r="L44" s="25"/>
      <c r="M44" s="25"/>
      <c r="N44" s="25"/>
      <c r="O44" s="25"/>
      <c r="P44" s="25"/>
      <c r="Q44" s="25"/>
      <c r="R44" s="25"/>
      <c r="S44" s="25"/>
      <c r="T44" s="25"/>
    </row>
    <row r="45" spans="1:20" s="25" customFormat="1">
      <c r="A45" s="88"/>
      <c r="B45" s="89"/>
      <c r="C45" s="89"/>
      <c r="D45" s="89"/>
      <c r="E45" s="43"/>
      <c r="F45" s="90"/>
      <c r="J45" s="75"/>
      <c r="K45" s="75"/>
    </row>
    <row r="46" spans="1:20" s="25" customFormat="1">
      <c r="A46" s="66" t="s">
        <v>366</v>
      </c>
      <c r="B46" s="67"/>
      <c r="C46" s="67"/>
      <c r="D46" s="67"/>
      <c r="E46" s="68"/>
      <c r="F46" s="69"/>
      <c r="J46" s="75"/>
      <c r="K46" s="75"/>
    </row>
    <row r="47" spans="1:20" ht="38.25">
      <c r="A47" s="91"/>
      <c r="B47" s="72"/>
      <c r="C47" s="72"/>
      <c r="D47" s="72"/>
      <c r="E47" s="92" t="s">
        <v>284</v>
      </c>
      <c r="F47" s="93" t="s">
        <v>285</v>
      </c>
      <c r="I47" s="25"/>
      <c r="J47" s="94"/>
      <c r="K47" s="25"/>
      <c r="L47" s="25"/>
      <c r="M47" s="25"/>
      <c r="N47" s="25"/>
      <c r="O47" s="25"/>
      <c r="P47" s="95"/>
      <c r="Q47" s="75"/>
      <c r="R47" s="75"/>
      <c r="S47" s="25"/>
      <c r="T47" s="25"/>
    </row>
    <row r="48" spans="1:20" ht="15" customHeight="1">
      <c r="A48" s="91"/>
      <c r="B48" s="72" t="s">
        <v>280</v>
      </c>
      <c r="C48" s="72"/>
      <c r="D48" s="72"/>
      <c r="E48" s="96">
        <f>J9</f>
        <v>0</v>
      </c>
      <c r="F48" s="97">
        <f>O9</f>
        <v>0</v>
      </c>
      <c r="H48" s="386" t="s">
        <v>370</v>
      </c>
      <c r="I48" s="387"/>
      <c r="J48" s="387"/>
      <c r="K48" s="387"/>
      <c r="L48" s="387"/>
      <c r="M48" s="388"/>
      <c r="N48" s="25"/>
      <c r="O48" s="45"/>
      <c r="P48" s="45"/>
      <c r="Q48" s="45"/>
      <c r="R48" s="98"/>
      <c r="S48" s="25"/>
      <c r="T48" s="25"/>
    </row>
    <row r="49" spans="1:20">
      <c r="A49" s="91"/>
      <c r="B49" s="72" t="s">
        <v>281</v>
      </c>
      <c r="C49" s="72"/>
      <c r="D49" s="72"/>
      <c r="E49" s="96">
        <f>L9</f>
        <v>0</v>
      </c>
      <c r="F49" s="74">
        <f>Q9</f>
        <v>0</v>
      </c>
      <c r="H49" s="389"/>
      <c r="I49" s="390"/>
      <c r="J49" s="390"/>
      <c r="K49" s="390"/>
      <c r="L49" s="390"/>
      <c r="M49" s="391"/>
      <c r="N49" s="25"/>
      <c r="O49" s="25"/>
      <c r="P49" s="25"/>
      <c r="Q49" s="45"/>
      <c r="R49" s="98"/>
      <c r="S49" s="25"/>
      <c r="T49" s="25"/>
    </row>
    <row r="50" spans="1:20" ht="15" customHeight="1">
      <c r="A50" s="91"/>
      <c r="B50" s="72" t="s">
        <v>387</v>
      </c>
      <c r="C50" s="72"/>
      <c r="D50" s="72"/>
      <c r="E50" s="96">
        <f>K9</f>
        <v>0</v>
      </c>
      <c r="F50" s="97">
        <f>P9</f>
        <v>0</v>
      </c>
      <c r="H50" s="389"/>
      <c r="I50" s="390"/>
      <c r="J50" s="390"/>
      <c r="K50" s="390"/>
      <c r="L50" s="390"/>
      <c r="M50" s="391"/>
      <c r="N50" s="25"/>
      <c r="O50" s="45"/>
      <c r="P50" s="45"/>
      <c r="Q50" s="45"/>
      <c r="R50" s="98"/>
      <c r="S50" s="25"/>
      <c r="T50" s="25"/>
    </row>
    <row r="51" spans="1:20">
      <c r="A51" s="91"/>
      <c r="B51" s="99" t="s">
        <v>282</v>
      </c>
      <c r="C51" s="72"/>
      <c r="D51" s="72"/>
      <c r="E51" s="96">
        <f>M9</f>
        <v>0</v>
      </c>
      <c r="F51" s="97">
        <f>R9</f>
        <v>0</v>
      </c>
      <c r="H51" s="392"/>
      <c r="I51" s="393"/>
      <c r="J51" s="393"/>
      <c r="K51" s="393"/>
      <c r="L51" s="393"/>
      <c r="M51" s="394"/>
      <c r="N51" s="25"/>
      <c r="O51" s="45"/>
      <c r="P51" s="45"/>
      <c r="Q51" s="45"/>
      <c r="R51" s="98"/>
      <c r="S51" s="25"/>
      <c r="T51" s="25"/>
    </row>
    <row r="52" spans="1:20" ht="15" customHeight="1">
      <c r="A52" s="100"/>
      <c r="B52" s="72" t="s">
        <v>324</v>
      </c>
      <c r="C52" s="72"/>
      <c r="D52" s="72"/>
      <c r="E52" s="96">
        <f>Info!C22</f>
        <v>0</v>
      </c>
      <c r="F52" s="101"/>
      <c r="I52" s="25"/>
      <c r="J52" s="25"/>
      <c r="K52" s="25"/>
      <c r="L52" s="25"/>
      <c r="M52" s="25"/>
      <c r="N52" s="25"/>
      <c r="O52" s="25"/>
      <c r="P52" s="25"/>
      <c r="Q52" s="45"/>
      <c r="R52" s="98"/>
      <c r="S52" s="25"/>
      <c r="T52" s="25"/>
    </row>
    <row r="53" spans="1:20" ht="13.5" thickBot="1">
      <c r="A53" s="100"/>
      <c r="B53" s="102" t="s">
        <v>283</v>
      </c>
      <c r="C53" s="102"/>
      <c r="D53" s="102"/>
      <c r="E53" s="103">
        <f>SUM(E48:E52)</f>
        <v>0</v>
      </c>
      <c r="F53" s="104">
        <f>SUM(F48:F52)</f>
        <v>0</v>
      </c>
      <c r="G53" s="105"/>
      <c r="I53" s="25"/>
      <c r="J53" s="45"/>
      <c r="K53" s="45"/>
      <c r="L53" s="45"/>
      <c r="M53" s="45"/>
      <c r="N53" s="25"/>
      <c r="O53" s="45"/>
      <c r="P53" s="45"/>
      <c r="Q53" s="45"/>
      <c r="R53" s="98"/>
      <c r="S53" s="25"/>
      <c r="T53" s="25"/>
    </row>
    <row r="54" spans="1:20" ht="13.5" thickTop="1">
      <c r="A54" s="100"/>
      <c r="B54" s="72"/>
      <c r="C54" s="72"/>
      <c r="D54" s="72"/>
      <c r="E54" s="106"/>
      <c r="F54" s="74"/>
      <c r="G54" s="105"/>
      <c r="I54" s="25"/>
      <c r="J54" s="25"/>
      <c r="K54" s="25"/>
      <c r="L54" s="25"/>
      <c r="M54" s="25"/>
      <c r="N54" s="25"/>
      <c r="O54" s="25"/>
      <c r="P54" s="25"/>
      <c r="Q54" s="25"/>
      <c r="R54" s="25"/>
      <c r="S54" s="25"/>
      <c r="T54" s="25"/>
    </row>
    <row r="55" spans="1:20" ht="46.5" customHeight="1">
      <c r="A55" s="107"/>
      <c r="B55" s="77" t="s">
        <v>388</v>
      </c>
      <c r="C55" s="77"/>
      <c r="D55" s="77"/>
      <c r="E55" s="108"/>
      <c r="F55" s="79"/>
      <c r="I55" s="25"/>
      <c r="J55" s="25"/>
      <c r="K55" s="25"/>
      <c r="L55" s="25"/>
      <c r="M55" s="25"/>
      <c r="N55" s="25"/>
      <c r="O55" s="25"/>
      <c r="P55" s="25"/>
      <c r="Q55" s="25"/>
      <c r="R55" s="25"/>
      <c r="S55" s="25"/>
      <c r="T55" s="25"/>
    </row>
    <row r="56" spans="1:20" s="25" customFormat="1"/>
    <row r="57" spans="1:20">
      <c r="A57" s="109"/>
      <c r="B57" s="110" t="s">
        <v>286</v>
      </c>
      <c r="C57" s="110"/>
      <c r="D57" s="110"/>
      <c r="E57" s="110"/>
      <c r="F57" s="111"/>
      <c r="G57" s="25"/>
    </row>
    <row r="58" spans="1:20">
      <c r="A58" s="112"/>
      <c r="B58" s="114" t="s">
        <v>287</v>
      </c>
      <c r="C58" s="114"/>
      <c r="D58" s="114"/>
      <c r="E58" s="55"/>
      <c r="F58" s="113"/>
      <c r="G58" s="25"/>
    </row>
    <row r="59" spans="1:20">
      <c r="A59" s="112"/>
      <c r="B59" s="115">
        <v>2022</v>
      </c>
      <c r="C59" s="115"/>
      <c r="D59" s="115"/>
      <c r="E59" s="116" t="e">
        <f>VLOOKUP($A$9,'Deferred Amortization'!A:I,4,FALSE)</f>
        <v>#N/A</v>
      </c>
      <c r="F59" s="113"/>
      <c r="G59" s="25"/>
    </row>
    <row r="60" spans="1:20">
      <c r="A60" s="112"/>
      <c r="B60" s="115">
        <f>B59+1</f>
        <v>2023</v>
      </c>
      <c r="C60" s="115"/>
      <c r="D60" s="115"/>
      <c r="E60" s="116" t="e">
        <f>VLOOKUP($A$9,'Deferred Amortization'!A:I,5,FALSE)</f>
        <v>#N/A</v>
      </c>
      <c r="F60" s="113"/>
      <c r="G60" s="117"/>
    </row>
    <row r="61" spans="1:20">
      <c r="A61" s="112"/>
      <c r="B61" s="115">
        <f>B60+1</f>
        <v>2024</v>
      </c>
      <c r="C61" s="115"/>
      <c r="D61" s="115"/>
      <c r="E61" s="116" t="e">
        <f>VLOOKUP($A$9,'Deferred Amortization'!A:I,6,FALSE)</f>
        <v>#N/A</v>
      </c>
      <c r="F61" s="113"/>
      <c r="G61" s="25"/>
    </row>
    <row r="62" spans="1:20" ht="12" customHeight="1">
      <c r="A62" s="112"/>
      <c r="B62" s="115">
        <f>B61+1</f>
        <v>2025</v>
      </c>
      <c r="C62" s="115"/>
      <c r="D62" s="115"/>
      <c r="E62" s="116" t="e">
        <f>VLOOKUP($A$9,'Deferred Amortization'!A:I,7,FALSE)</f>
        <v>#N/A</v>
      </c>
      <c r="F62" s="113"/>
      <c r="G62" s="25"/>
    </row>
    <row r="63" spans="1:20" ht="12" customHeight="1">
      <c r="A63" s="112"/>
      <c r="B63" s="115">
        <f>B62+1</f>
        <v>2026</v>
      </c>
      <c r="C63" s="115"/>
      <c r="D63" s="115"/>
      <c r="E63" s="116" t="e">
        <f>VLOOKUP($A$9,'Deferred Amortization'!A:I,8,FALSE)</f>
        <v>#N/A</v>
      </c>
      <c r="F63" s="113"/>
      <c r="G63" s="25"/>
    </row>
    <row r="64" spans="1:20">
      <c r="A64" s="112"/>
      <c r="B64" s="55" t="s">
        <v>288</v>
      </c>
      <c r="C64" s="55"/>
      <c r="D64" s="55"/>
      <c r="E64" s="116" t="e">
        <f>VLOOKUP($A$9,'Deferred Amortization'!A:I,9,FALSE)</f>
        <v>#N/A</v>
      </c>
      <c r="F64" s="113"/>
      <c r="G64" s="25"/>
    </row>
    <row r="65" spans="1:12" ht="13.5" thickBot="1">
      <c r="A65" s="112"/>
      <c r="B65" s="55"/>
      <c r="C65" s="55"/>
      <c r="D65" s="55"/>
      <c r="E65" s="118" t="e">
        <f>SUM(E59:E64)</f>
        <v>#N/A</v>
      </c>
      <c r="F65" s="113"/>
      <c r="G65" s="179"/>
      <c r="J65" s="25"/>
    </row>
    <row r="66" spans="1:12" ht="13.5" thickTop="1">
      <c r="A66" s="119"/>
      <c r="B66" s="58"/>
      <c r="C66" s="58"/>
      <c r="D66" s="58"/>
      <c r="E66" s="58"/>
      <c r="F66" s="120"/>
      <c r="G66" s="25"/>
    </row>
    <row r="67" spans="1:12">
      <c r="A67" s="25"/>
      <c r="B67" s="25"/>
      <c r="C67" s="25"/>
      <c r="D67" s="25"/>
      <c r="E67" s="25"/>
      <c r="F67" s="25"/>
      <c r="G67" s="25"/>
    </row>
    <row r="68" spans="1:12" ht="38.25">
      <c r="A68" s="121" t="s">
        <v>378</v>
      </c>
      <c r="B68" s="122"/>
      <c r="C68" s="122"/>
      <c r="D68" s="123" t="s">
        <v>496</v>
      </c>
      <c r="E68" s="123" t="s">
        <v>497</v>
      </c>
      <c r="F68" s="124" t="s">
        <v>498</v>
      </c>
      <c r="H68" s="36"/>
      <c r="I68" s="9"/>
      <c r="J68" s="9"/>
      <c r="K68" s="9"/>
      <c r="L68" s="9"/>
    </row>
    <row r="69" spans="1:12">
      <c r="A69" s="125"/>
      <c r="B69" s="55" t="s">
        <v>321</v>
      </c>
      <c r="C69" s="114"/>
      <c r="D69" s="126">
        <v>10313000</v>
      </c>
      <c r="E69" s="127">
        <v>16334000</v>
      </c>
      <c r="F69" s="128">
        <v>21904000</v>
      </c>
      <c r="H69" s="36"/>
      <c r="I69" s="9"/>
      <c r="J69" s="9"/>
      <c r="K69" s="9"/>
      <c r="L69" s="9"/>
    </row>
    <row r="70" spans="1:12">
      <c r="A70" s="125"/>
      <c r="B70" s="114"/>
      <c r="C70" s="114"/>
      <c r="D70" s="129"/>
      <c r="E70" s="129"/>
      <c r="F70" s="130"/>
      <c r="H70" s="36"/>
      <c r="I70" s="9"/>
      <c r="J70" s="9"/>
      <c r="K70" s="9"/>
      <c r="L70" s="9"/>
    </row>
    <row r="71" spans="1:12">
      <c r="A71" s="112"/>
      <c r="B71" s="114" t="s">
        <v>322</v>
      </c>
      <c r="C71" s="114"/>
      <c r="D71" s="131">
        <f>C9*D69</f>
        <v>0</v>
      </c>
      <c r="E71" s="131">
        <f>H9</f>
        <v>0</v>
      </c>
      <c r="F71" s="132">
        <f>C9*F69</f>
        <v>0</v>
      </c>
      <c r="H71" s="36"/>
      <c r="I71" s="9"/>
      <c r="J71" s="9"/>
      <c r="K71" s="9"/>
      <c r="L71" s="9"/>
    </row>
    <row r="72" spans="1:12">
      <c r="A72" s="119"/>
      <c r="B72" s="58"/>
      <c r="C72" s="58"/>
      <c r="D72" s="58"/>
      <c r="E72" s="58"/>
      <c r="F72" s="120"/>
      <c r="H72" s="25"/>
    </row>
    <row r="74" spans="1:12" ht="25.5">
      <c r="A74" s="180" t="s">
        <v>410</v>
      </c>
      <c r="B74" s="122"/>
      <c r="C74" s="122"/>
      <c r="D74" s="182" t="s">
        <v>411</v>
      </c>
      <c r="E74" s="182" t="s">
        <v>412</v>
      </c>
      <c r="F74" s="183" t="s">
        <v>413</v>
      </c>
    </row>
    <row r="75" spans="1:12">
      <c r="A75" s="181"/>
      <c r="B75" s="114" t="s">
        <v>414</v>
      </c>
      <c r="C75" s="114"/>
      <c r="D75" s="227" t="s">
        <v>493</v>
      </c>
      <c r="E75" s="227" t="s">
        <v>494</v>
      </c>
      <c r="F75" s="228" t="s">
        <v>495</v>
      </c>
    </row>
    <row r="76" spans="1:12">
      <c r="A76" s="181"/>
      <c r="B76" s="114" t="s">
        <v>415</v>
      </c>
      <c r="C76" s="114"/>
      <c r="D76" s="229">
        <v>0.04</v>
      </c>
      <c r="E76" s="229">
        <v>0.05</v>
      </c>
      <c r="F76" s="230">
        <v>0.06</v>
      </c>
    </row>
    <row r="77" spans="1:12">
      <c r="A77" s="125"/>
      <c r="B77" s="55" t="s">
        <v>321</v>
      </c>
      <c r="C77" s="114"/>
      <c r="D77" s="126">
        <v>17192000</v>
      </c>
      <c r="E77" s="126">
        <v>16334000</v>
      </c>
      <c r="F77" s="128">
        <v>15265000</v>
      </c>
    </row>
    <row r="78" spans="1:12">
      <c r="A78" s="125"/>
      <c r="B78" s="114"/>
      <c r="C78" s="114"/>
      <c r="D78" s="129"/>
      <c r="E78" s="129"/>
      <c r="F78" s="130"/>
    </row>
    <row r="79" spans="1:12">
      <c r="A79" s="112"/>
      <c r="B79" s="114" t="s">
        <v>322</v>
      </c>
      <c r="C79" s="114"/>
      <c r="D79" s="131">
        <f>C9*D77</f>
        <v>0</v>
      </c>
      <c r="E79" s="131">
        <f>H9</f>
        <v>0</v>
      </c>
      <c r="F79" s="132">
        <f>C9*F77</f>
        <v>0</v>
      </c>
    </row>
    <row r="80" spans="1:12">
      <c r="A80" s="119"/>
      <c r="B80" s="58"/>
      <c r="C80" s="58"/>
      <c r="D80" s="58"/>
      <c r="E80" s="58"/>
      <c r="F80" s="120"/>
    </row>
    <row r="81" spans="1:10" hidden="1">
      <c r="A81" s="384" t="s">
        <v>291</v>
      </c>
      <c r="B81" s="385"/>
      <c r="C81" s="133"/>
      <c r="D81" s="133"/>
      <c r="E81" s="133"/>
      <c r="F81" s="134"/>
      <c r="G81" s="134"/>
      <c r="H81" s="135"/>
      <c r="I81" s="135"/>
      <c r="J81" s="136"/>
    </row>
    <row r="82" spans="1:10" ht="57.75" hidden="1" customHeight="1">
      <c r="A82" s="137" t="s">
        <v>292</v>
      </c>
      <c r="B82" s="381" t="s">
        <v>293</v>
      </c>
      <c r="C82" s="381"/>
      <c r="D82" s="381"/>
      <c r="E82" s="381"/>
      <c r="F82" s="382"/>
      <c r="G82" s="382"/>
      <c r="H82" s="382"/>
      <c r="I82" s="382"/>
      <c r="J82" s="382"/>
    </row>
    <row r="83" spans="1:10" hidden="1">
      <c r="A83" s="138"/>
      <c r="B83" s="139"/>
      <c r="C83" s="139"/>
      <c r="D83" s="139"/>
      <c r="E83" s="139"/>
      <c r="F83" s="140"/>
      <c r="G83" s="140"/>
      <c r="H83" s="140"/>
      <c r="I83" s="140"/>
      <c r="J83" s="140"/>
    </row>
    <row r="84" spans="1:10" ht="58.5" hidden="1" customHeight="1">
      <c r="A84" s="137" t="s">
        <v>294</v>
      </c>
      <c r="B84" s="381" t="s">
        <v>295</v>
      </c>
      <c r="C84" s="381"/>
      <c r="D84" s="381"/>
      <c r="E84" s="381"/>
      <c r="F84" s="381"/>
      <c r="G84" s="381"/>
      <c r="H84" s="381"/>
      <c r="I84" s="381"/>
      <c r="J84" s="381"/>
    </row>
    <row r="85" spans="1:10" hidden="1">
      <c r="A85" s="138"/>
      <c r="B85" s="139"/>
      <c r="C85" s="139"/>
      <c r="D85" s="139"/>
      <c r="E85" s="139"/>
      <c r="F85" s="140"/>
      <c r="G85" s="140"/>
      <c r="H85" s="140"/>
      <c r="I85" s="140"/>
      <c r="J85" s="140"/>
    </row>
    <row r="86" spans="1:10" ht="28.5" hidden="1" customHeight="1">
      <c r="A86" s="137" t="s">
        <v>296</v>
      </c>
      <c r="B86" s="379" t="s">
        <v>297</v>
      </c>
      <c r="C86" s="379"/>
      <c r="D86" s="379"/>
      <c r="E86" s="379"/>
      <c r="F86" s="380"/>
      <c r="G86" s="380"/>
      <c r="H86" s="380"/>
      <c r="I86" s="380"/>
      <c r="J86" s="380"/>
    </row>
    <row r="87" spans="1:10" hidden="1">
      <c r="A87" s="138"/>
      <c r="B87" s="139"/>
      <c r="C87" s="139"/>
      <c r="D87" s="139"/>
      <c r="E87" s="139"/>
      <c r="F87" s="140"/>
      <c r="G87" s="140"/>
      <c r="H87" s="140"/>
      <c r="I87" s="140"/>
      <c r="J87" s="140"/>
    </row>
    <row r="88" spans="1:10" ht="51.75" hidden="1" customHeight="1">
      <c r="A88" s="137" t="s">
        <v>298</v>
      </c>
      <c r="B88" s="381" t="s">
        <v>299</v>
      </c>
      <c r="C88" s="381"/>
      <c r="D88" s="381"/>
      <c r="E88" s="381"/>
      <c r="F88" s="380"/>
      <c r="G88" s="380"/>
      <c r="H88" s="380"/>
      <c r="I88" s="380"/>
      <c r="J88" s="380"/>
    </row>
    <row r="89" spans="1:10" hidden="1">
      <c r="A89" s="138"/>
      <c r="B89" s="141"/>
      <c r="C89" s="141"/>
      <c r="D89" s="141"/>
      <c r="E89" s="141"/>
      <c r="F89" s="141"/>
      <c r="G89" s="141"/>
      <c r="H89" s="141"/>
      <c r="I89" s="141"/>
      <c r="J89" s="141"/>
    </row>
    <row r="90" spans="1:10" hidden="1">
      <c r="A90" s="137" t="s">
        <v>300</v>
      </c>
      <c r="B90" s="379" t="s">
        <v>301</v>
      </c>
      <c r="C90" s="379"/>
      <c r="D90" s="379"/>
      <c r="E90" s="379"/>
      <c r="F90" s="380"/>
      <c r="G90" s="380"/>
      <c r="H90" s="380"/>
      <c r="I90" s="380"/>
      <c r="J90" s="380"/>
    </row>
    <row r="91" spans="1:10" hidden="1">
      <c r="A91" s="138"/>
      <c r="B91" s="140"/>
      <c r="C91" s="140"/>
      <c r="D91" s="140"/>
      <c r="E91" s="140"/>
      <c r="F91" s="141"/>
      <c r="G91" s="141"/>
      <c r="H91" s="141"/>
      <c r="I91" s="141"/>
      <c r="J91" s="141"/>
    </row>
    <row r="92" spans="1:10" ht="47.25" hidden="1" customHeight="1">
      <c r="A92" s="137" t="s">
        <v>302</v>
      </c>
      <c r="B92" s="381" t="s">
        <v>303</v>
      </c>
      <c r="C92" s="381"/>
      <c r="D92" s="381"/>
      <c r="E92" s="381"/>
      <c r="F92" s="381"/>
      <c r="G92" s="381"/>
      <c r="H92" s="381"/>
      <c r="I92" s="381"/>
      <c r="J92" s="381"/>
    </row>
    <row r="93" spans="1:10" hidden="1">
      <c r="A93" s="138"/>
      <c r="B93" s="141"/>
      <c r="C93" s="141"/>
      <c r="D93" s="141"/>
      <c r="E93" s="141"/>
      <c r="F93" s="141"/>
      <c r="G93" s="141"/>
      <c r="H93" s="141"/>
      <c r="I93" s="141"/>
      <c r="J93" s="141"/>
    </row>
    <row r="94" spans="1:10" ht="71.25" hidden="1" customHeight="1">
      <c r="A94" s="142" t="s">
        <v>304</v>
      </c>
      <c r="B94" s="381" t="s">
        <v>305</v>
      </c>
      <c r="C94" s="381"/>
      <c r="D94" s="381"/>
      <c r="E94" s="381"/>
      <c r="F94" s="382"/>
      <c r="G94" s="382"/>
      <c r="H94" s="382"/>
      <c r="I94" s="382"/>
      <c r="J94" s="382"/>
    </row>
    <row r="95" spans="1:10" ht="12" hidden="1" customHeight="1">
      <c r="A95" s="138"/>
      <c r="B95" s="141"/>
      <c r="C95" s="141"/>
      <c r="D95" s="141"/>
      <c r="E95" s="141"/>
      <c r="F95" s="141"/>
      <c r="G95" s="141"/>
      <c r="H95" s="141"/>
      <c r="I95" s="141"/>
      <c r="J95" s="141"/>
    </row>
    <row r="96" spans="1:10" ht="85.5" hidden="1" customHeight="1">
      <c r="A96" s="137" t="s">
        <v>306</v>
      </c>
      <c r="B96" s="381" t="s">
        <v>307</v>
      </c>
      <c r="C96" s="381"/>
      <c r="D96" s="381"/>
      <c r="E96" s="381"/>
      <c r="F96" s="380"/>
      <c r="G96" s="380"/>
      <c r="H96" s="380"/>
      <c r="I96" s="380"/>
      <c r="J96" s="380"/>
    </row>
    <row r="97" spans="1:10" ht="12" hidden="1" customHeight="1">
      <c r="A97" s="138"/>
      <c r="B97" s="141"/>
      <c r="C97" s="141"/>
      <c r="D97" s="141"/>
      <c r="E97" s="141"/>
      <c r="F97" s="141"/>
      <c r="G97" s="141"/>
      <c r="H97" s="141"/>
      <c r="I97" s="141"/>
      <c r="J97" s="141"/>
    </row>
    <row r="98" spans="1:10" ht="12" hidden="1" customHeight="1">
      <c r="A98" s="143" t="s">
        <v>308</v>
      </c>
      <c r="B98" s="379" t="s">
        <v>309</v>
      </c>
      <c r="C98" s="379"/>
      <c r="D98" s="379"/>
      <c r="E98" s="379"/>
      <c r="F98" s="380"/>
      <c r="G98" s="380"/>
      <c r="H98" s="380"/>
      <c r="I98" s="380"/>
      <c r="J98" s="380"/>
    </row>
    <row r="99" spans="1:10" hidden="1">
      <c r="A99" s="138"/>
      <c r="B99" s="141"/>
      <c r="C99" s="141"/>
      <c r="D99" s="141"/>
      <c r="E99" s="141"/>
      <c r="F99" s="141"/>
      <c r="G99" s="141"/>
      <c r="H99" s="141"/>
      <c r="I99" s="141"/>
      <c r="J99" s="141"/>
    </row>
    <row r="100" spans="1:10" ht="27.75" hidden="1" customHeight="1">
      <c r="A100" s="143" t="s">
        <v>310</v>
      </c>
      <c r="B100" s="379" t="s">
        <v>311</v>
      </c>
      <c r="C100" s="379"/>
      <c r="D100" s="379"/>
      <c r="E100" s="379"/>
      <c r="F100" s="380"/>
      <c r="G100" s="380"/>
      <c r="H100" s="380"/>
      <c r="I100" s="380"/>
      <c r="J100" s="380"/>
    </row>
    <row r="101" spans="1:10" ht="12" hidden="1" customHeight="1">
      <c r="A101" s="143"/>
      <c r="B101" s="144"/>
      <c r="C101" s="144"/>
      <c r="D101" s="144"/>
      <c r="E101" s="144"/>
      <c r="F101" s="145"/>
      <c r="G101" s="145"/>
      <c r="H101" s="145"/>
      <c r="I101" s="145"/>
      <c r="J101" s="145"/>
    </row>
    <row r="102" spans="1:10" ht="45" hidden="1" customHeight="1">
      <c r="A102" s="143" t="s">
        <v>312</v>
      </c>
      <c r="B102" s="379" t="s">
        <v>313</v>
      </c>
      <c r="C102" s="379"/>
      <c r="D102" s="379"/>
      <c r="E102" s="379"/>
      <c r="F102" s="380"/>
      <c r="G102" s="380"/>
      <c r="H102" s="380"/>
      <c r="I102" s="380"/>
      <c r="J102" s="380"/>
    </row>
    <row r="103" spans="1:10" hidden="1"/>
  </sheetData>
  <mergeCells count="14">
    <mergeCell ref="B86:J86"/>
    <mergeCell ref="J38:K38"/>
    <mergeCell ref="A81:B81"/>
    <mergeCell ref="B82:J82"/>
    <mergeCell ref="B84:J84"/>
    <mergeCell ref="H48:M51"/>
    <mergeCell ref="B100:J100"/>
    <mergeCell ref="B102:J102"/>
    <mergeCell ref="B88:J88"/>
    <mergeCell ref="B90:J90"/>
    <mergeCell ref="B92:J92"/>
    <mergeCell ref="B94:J94"/>
    <mergeCell ref="B96:J96"/>
    <mergeCell ref="B98:J98"/>
  </mergeCells>
  <conditionalFormatting sqref="A20:F35 A57:F66">
    <cfRule type="expression" dxfId="6" priority="6">
      <formula>MOD(ROW(),2)=0</formula>
    </cfRule>
  </conditionalFormatting>
  <conditionalFormatting sqref="A38:F44">
    <cfRule type="expression" dxfId="5" priority="5">
      <formula>MOD(ROW(),2)=0</formula>
    </cfRule>
  </conditionalFormatting>
  <conditionalFormatting sqref="A46:F55">
    <cfRule type="expression" dxfId="4" priority="4">
      <formula>MOD(ROW(),2)=0</formula>
    </cfRule>
  </conditionalFormatting>
  <conditionalFormatting sqref="A68:F72">
    <cfRule type="expression" dxfId="3" priority="2">
      <formula>MOD(ROW(),2)=0</formula>
    </cfRule>
  </conditionalFormatting>
  <conditionalFormatting sqref="A74:F80">
    <cfRule type="expression" dxfId="2" priority="1">
      <formula>MOD(ROW(),2)=0</formula>
    </cfRule>
  </conditionalFormatting>
  <pageMargins left="0.7" right="0.7" top="0.75" bottom="0.75" header="0.3" footer="0.3"/>
  <pageSetup scale="28" fitToHeight="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A7A0D-E9CC-4F7A-9A69-A22C58BB791D}">
  <dimension ref="A1:AA598"/>
  <sheetViews>
    <sheetView workbookViewId="0">
      <pane ySplit="2" topLeftCell="A9" activePane="bottomLeft" state="frozen"/>
      <selection pane="bottomLeft" activeCell="A35" sqref="A35"/>
    </sheetView>
  </sheetViews>
  <sheetFormatPr defaultRowHeight="12.75"/>
  <cols>
    <col min="1" max="1" width="16.7109375" style="337" bestFit="1" customWidth="1"/>
    <col min="2" max="2" width="63.7109375" style="250" customWidth="1"/>
    <col min="3" max="3" width="13.28515625" style="346" customWidth="1"/>
    <col min="4" max="4" width="13" style="346" customWidth="1"/>
    <col min="5" max="5" width="16.7109375" style="346" customWidth="1"/>
    <col min="6" max="6" width="15.7109375" style="346" customWidth="1"/>
    <col min="7" max="7" width="3.7109375" style="346" customWidth="1"/>
    <col min="8" max="9" width="16.7109375" style="346" customWidth="1"/>
    <col min="10" max="10" width="15" style="346" customWidth="1"/>
    <col min="11" max="11" width="18.140625" style="346" bestFit="1" customWidth="1"/>
    <col min="12" max="12" width="18.140625" style="346" customWidth="1"/>
    <col min="13" max="13" width="3.7109375" style="346" customWidth="1"/>
    <col min="14" max="14" width="11.7109375" style="346" customWidth="1"/>
    <col min="15" max="15" width="17.7109375" style="346" customWidth="1"/>
    <col min="16" max="16" width="13.28515625" style="346" customWidth="1"/>
    <col min="17" max="17" width="18.140625" style="346" bestFit="1" customWidth="1"/>
    <col min="18" max="18" width="18.140625" style="346" customWidth="1"/>
    <col min="19" max="19" width="6.7109375" style="346" customWidth="1"/>
    <col min="20" max="20" width="16" style="346" bestFit="1" customWidth="1"/>
    <col min="21" max="21" width="25.5703125" style="346" customWidth="1"/>
    <col min="22" max="22" width="16" style="346" bestFit="1" customWidth="1"/>
    <col min="23" max="23" width="9.140625" style="346"/>
    <col min="24" max="24" width="13.140625" style="346" customWidth="1"/>
    <col min="25" max="27" width="11.85546875" style="346" customWidth="1"/>
    <col min="28" max="16384" width="9.140625" style="346"/>
  </cols>
  <sheetData>
    <row r="1" spans="1:27" s="340" customFormat="1">
      <c r="A1" s="337" t="s">
        <v>513</v>
      </c>
      <c r="B1" s="339"/>
      <c r="H1" s="395" t="s">
        <v>284</v>
      </c>
      <c r="I1" s="395"/>
      <c r="J1" s="395"/>
      <c r="K1" s="395"/>
      <c r="L1" s="395"/>
      <c r="N1" s="395" t="s">
        <v>285</v>
      </c>
      <c r="O1" s="395"/>
      <c r="P1" s="395"/>
      <c r="Q1" s="395"/>
      <c r="R1" s="395"/>
      <c r="T1" s="395" t="s">
        <v>417</v>
      </c>
      <c r="U1" s="395"/>
      <c r="V1" s="395"/>
      <c r="X1" s="395" t="s">
        <v>484</v>
      </c>
      <c r="Y1" s="395"/>
      <c r="Z1" s="395"/>
      <c r="AA1" s="395"/>
    </row>
    <row r="2" spans="1:27" s="340" customFormat="1" hidden="1">
      <c r="A2" s="338"/>
      <c r="B2" s="339"/>
    </row>
    <row r="3" spans="1:27" s="343" customFormat="1" ht="96" customHeight="1">
      <c r="A3" s="328" t="s">
        <v>269</v>
      </c>
      <c r="B3" s="341" t="s">
        <v>270</v>
      </c>
      <c r="C3" s="342" t="s">
        <v>314</v>
      </c>
      <c r="D3" s="342" t="s">
        <v>315</v>
      </c>
      <c r="E3" s="342" t="s">
        <v>400</v>
      </c>
      <c r="F3" s="343" t="s">
        <v>490</v>
      </c>
      <c r="H3" s="343" t="s">
        <v>419</v>
      </c>
      <c r="I3" s="343" t="s">
        <v>420</v>
      </c>
      <c r="J3" s="343" t="s">
        <v>421</v>
      </c>
      <c r="K3" s="343" t="s">
        <v>422</v>
      </c>
      <c r="L3" s="344" t="s">
        <v>423</v>
      </c>
      <c r="N3" s="343" t="s">
        <v>419</v>
      </c>
      <c r="O3" s="343" t="s">
        <v>420</v>
      </c>
      <c r="P3" s="343" t="s">
        <v>421</v>
      </c>
      <c r="Q3" s="343" t="s">
        <v>422</v>
      </c>
      <c r="R3" s="344" t="s">
        <v>424</v>
      </c>
      <c r="T3" s="343" t="s">
        <v>425</v>
      </c>
      <c r="U3" s="343" t="s">
        <v>426</v>
      </c>
      <c r="V3" s="343" t="s">
        <v>376</v>
      </c>
      <c r="X3" s="259" t="s">
        <v>485</v>
      </c>
      <c r="Y3" s="259" t="s">
        <v>486</v>
      </c>
      <c r="Z3" s="259" t="s">
        <v>487</v>
      </c>
      <c r="AA3" s="259" t="s">
        <v>488</v>
      </c>
    </row>
    <row r="4" spans="1:27" s="343" customFormat="1">
      <c r="A4" s="362" t="s">
        <v>368</v>
      </c>
      <c r="B4" s="361" t="s">
        <v>367</v>
      </c>
      <c r="C4" s="359">
        <v>0</v>
      </c>
      <c r="D4" s="359">
        <v>0</v>
      </c>
      <c r="E4" s="359">
        <v>0</v>
      </c>
      <c r="F4" s="360">
        <v>0</v>
      </c>
      <c r="G4" s="360"/>
      <c r="H4" s="360">
        <v>0</v>
      </c>
      <c r="I4" s="360">
        <v>0</v>
      </c>
      <c r="J4" s="360">
        <v>0</v>
      </c>
      <c r="K4" s="360">
        <v>0</v>
      </c>
      <c r="L4" s="360">
        <v>0</v>
      </c>
      <c r="M4" s="360">
        <v>0</v>
      </c>
      <c r="N4" s="360">
        <v>0</v>
      </c>
      <c r="O4" s="360">
        <v>0</v>
      </c>
      <c r="P4" s="360">
        <v>0</v>
      </c>
      <c r="Q4" s="360">
        <v>0</v>
      </c>
      <c r="R4" s="360">
        <v>0</v>
      </c>
      <c r="S4" s="360">
        <v>0</v>
      </c>
      <c r="T4" s="360">
        <v>0</v>
      </c>
      <c r="U4" s="360">
        <v>0</v>
      </c>
      <c r="V4" s="360">
        <v>0</v>
      </c>
      <c r="W4" s="360">
        <v>0</v>
      </c>
      <c r="X4" s="360">
        <v>0</v>
      </c>
      <c r="Y4" s="360">
        <v>0</v>
      </c>
      <c r="Z4" s="360">
        <v>0</v>
      </c>
      <c r="AA4" s="360">
        <v>0</v>
      </c>
    </row>
    <row r="5" spans="1:27">
      <c r="A5" s="233">
        <v>10200</v>
      </c>
      <c r="B5" s="234" t="s">
        <v>0</v>
      </c>
      <c r="C5" s="330">
        <v>1.0482E-3</v>
      </c>
      <c r="D5" s="330">
        <v>9.8480000000000009E-4</v>
      </c>
      <c r="E5" s="345">
        <f>VLOOKUP(A5, '2021 Summary'!A:F,6,FALSE)</f>
        <v>-48446</v>
      </c>
      <c r="F5" s="345">
        <v>-17121</v>
      </c>
      <c r="G5" s="345"/>
      <c r="H5" s="345">
        <v>43654</v>
      </c>
      <c r="I5" s="345">
        <v>1671</v>
      </c>
      <c r="J5" s="345">
        <v>3006</v>
      </c>
      <c r="K5" s="345">
        <v>1866</v>
      </c>
      <c r="L5" s="345">
        <v>50197</v>
      </c>
      <c r="M5" s="345"/>
      <c r="N5" s="345">
        <v>0</v>
      </c>
      <c r="O5" s="345">
        <v>0</v>
      </c>
      <c r="P5" s="345">
        <v>6216</v>
      </c>
      <c r="Q5" s="345">
        <v>7317</v>
      </c>
      <c r="R5" s="345">
        <v>13533</v>
      </c>
      <c r="S5" s="345"/>
      <c r="T5" s="345">
        <v>37914</v>
      </c>
      <c r="U5" s="345">
        <v>-554</v>
      </c>
      <c r="V5" s="345">
        <v>37360</v>
      </c>
      <c r="X5" s="345">
        <v>-10810.086600000001</v>
      </c>
      <c r="Y5" s="345">
        <v>-22959.772799999999</v>
      </c>
      <c r="Z5" s="345">
        <v>-18020.654399999999</v>
      </c>
      <c r="AA5" s="345">
        <v>-16000.772999999999</v>
      </c>
    </row>
    <row r="6" spans="1:27">
      <c r="A6" s="233">
        <v>10400</v>
      </c>
      <c r="B6" s="234" t="s">
        <v>1</v>
      </c>
      <c r="C6" s="330">
        <v>2.9876E-3</v>
      </c>
      <c r="D6" s="330">
        <v>2.7601000000000001E-3</v>
      </c>
      <c r="E6" s="345">
        <f>VLOOKUP(A6, '2021 Summary'!A:F,6,FALSE)</f>
        <v>-135780</v>
      </c>
      <c r="F6" s="345">
        <v>-48799</v>
      </c>
      <c r="G6" s="345"/>
      <c r="H6" s="345">
        <v>124425</v>
      </c>
      <c r="I6" s="345">
        <v>4762</v>
      </c>
      <c r="J6" s="345">
        <v>8568</v>
      </c>
      <c r="K6" s="345">
        <v>8334</v>
      </c>
      <c r="L6" s="345">
        <v>146089</v>
      </c>
      <c r="M6" s="345"/>
      <c r="N6" s="345">
        <v>0</v>
      </c>
      <c r="O6" s="345">
        <v>0</v>
      </c>
      <c r="P6" s="345">
        <v>17716</v>
      </c>
      <c r="Q6" s="345">
        <v>20042</v>
      </c>
      <c r="R6" s="345">
        <v>37758</v>
      </c>
      <c r="S6" s="345"/>
      <c r="T6" s="345">
        <v>108064</v>
      </c>
      <c r="U6" s="345">
        <v>-84</v>
      </c>
      <c r="V6" s="345">
        <v>107980</v>
      </c>
      <c r="X6" s="345">
        <v>-30811.1188</v>
      </c>
      <c r="Y6" s="345">
        <v>-65440.390399999997</v>
      </c>
      <c r="Z6" s="345">
        <v>-51362.819199999998</v>
      </c>
      <c r="AA6" s="345">
        <v>-45605.714</v>
      </c>
    </row>
    <row r="7" spans="1:27">
      <c r="A7" s="233">
        <v>10500</v>
      </c>
      <c r="B7" s="234" t="s">
        <v>2</v>
      </c>
      <c r="C7" s="330">
        <v>6.9870000000000002E-4</v>
      </c>
      <c r="D7" s="330">
        <v>6.6109999999999997E-4</v>
      </c>
      <c r="E7" s="345">
        <f>VLOOKUP(A7, '2021 Summary'!A:F,6,FALSE)</f>
        <v>-32522</v>
      </c>
      <c r="F7" s="345">
        <v>-11413</v>
      </c>
      <c r="G7" s="345"/>
      <c r="H7" s="345">
        <v>29099</v>
      </c>
      <c r="I7" s="345">
        <v>1114</v>
      </c>
      <c r="J7" s="345">
        <v>2004</v>
      </c>
      <c r="K7" s="345">
        <v>1890</v>
      </c>
      <c r="L7" s="345">
        <v>34107</v>
      </c>
      <c r="M7" s="345"/>
      <c r="N7" s="345">
        <v>0</v>
      </c>
      <c r="O7" s="345">
        <v>0</v>
      </c>
      <c r="P7" s="345">
        <v>4143</v>
      </c>
      <c r="Q7" s="345">
        <v>2953</v>
      </c>
      <c r="R7" s="345">
        <v>7096</v>
      </c>
      <c r="S7" s="345"/>
      <c r="T7" s="345">
        <v>25273</v>
      </c>
      <c r="U7" s="345">
        <v>-76</v>
      </c>
      <c r="V7" s="345">
        <v>25197</v>
      </c>
      <c r="X7" s="345">
        <v>-7205.6931000000004</v>
      </c>
      <c r="Y7" s="345">
        <v>-15304.3248</v>
      </c>
      <c r="Z7" s="345">
        <v>-12012.0504</v>
      </c>
      <c r="AA7" s="345">
        <v>-10665.655500000001</v>
      </c>
    </row>
    <row r="8" spans="1:27">
      <c r="A8" s="233">
        <v>10700</v>
      </c>
      <c r="B8" s="234" t="s">
        <v>342</v>
      </c>
      <c r="C8" s="330">
        <v>4.5626E-3</v>
      </c>
      <c r="D8" s="330">
        <v>4.3556999999999997E-3</v>
      </c>
      <c r="E8" s="345">
        <f>VLOOKUP(A8, '2021 Summary'!A:F,6,FALSE)</f>
        <v>-214274</v>
      </c>
      <c r="F8" s="345">
        <v>-74526</v>
      </c>
      <c r="G8" s="345"/>
      <c r="H8" s="345">
        <v>190019</v>
      </c>
      <c r="I8" s="345">
        <v>7273</v>
      </c>
      <c r="J8" s="345">
        <v>13086</v>
      </c>
      <c r="K8" s="345">
        <v>9047</v>
      </c>
      <c r="L8" s="345">
        <v>219425</v>
      </c>
      <c r="M8" s="345"/>
      <c r="N8" s="345">
        <v>0</v>
      </c>
      <c r="O8" s="345">
        <v>0</v>
      </c>
      <c r="P8" s="345">
        <v>27056</v>
      </c>
      <c r="Q8" s="345">
        <v>25623</v>
      </c>
      <c r="R8" s="345">
        <v>52679</v>
      </c>
      <c r="S8" s="345"/>
      <c r="T8" s="345">
        <v>165034</v>
      </c>
      <c r="U8" s="345">
        <v>-1993</v>
      </c>
      <c r="V8" s="345">
        <v>163041</v>
      </c>
      <c r="X8" s="345">
        <v>-47054.093800000002</v>
      </c>
      <c r="Y8" s="345">
        <v>-99939.190400000007</v>
      </c>
      <c r="Z8" s="345">
        <v>-78440.219200000007</v>
      </c>
      <c r="AA8" s="345">
        <v>-69648.088999999993</v>
      </c>
    </row>
    <row r="9" spans="1:27">
      <c r="A9" s="233">
        <v>10800</v>
      </c>
      <c r="B9" s="234" t="s">
        <v>3</v>
      </c>
      <c r="C9" s="330">
        <v>1.8442E-2</v>
      </c>
      <c r="D9" s="330">
        <v>1.7571799999999999E-2</v>
      </c>
      <c r="E9" s="345">
        <f>VLOOKUP(A9, '2021 Summary'!A:F,6,FALSE)</f>
        <v>-864427</v>
      </c>
      <c r="F9" s="345">
        <v>-301232</v>
      </c>
      <c r="G9" s="345"/>
      <c r="H9" s="345">
        <v>768054</v>
      </c>
      <c r="I9" s="345">
        <v>29397</v>
      </c>
      <c r="J9" s="345">
        <v>52892</v>
      </c>
      <c r="K9" s="345">
        <v>67685</v>
      </c>
      <c r="L9" s="345">
        <v>918028</v>
      </c>
      <c r="M9" s="345"/>
      <c r="N9" s="345">
        <v>0</v>
      </c>
      <c r="O9" s="345">
        <v>0</v>
      </c>
      <c r="P9" s="345">
        <v>109361</v>
      </c>
      <c r="Q9" s="345">
        <v>37111</v>
      </c>
      <c r="R9" s="345">
        <v>146472</v>
      </c>
      <c r="S9" s="345"/>
      <c r="T9" s="345">
        <v>667066</v>
      </c>
      <c r="U9" s="345">
        <v>6662</v>
      </c>
      <c r="V9" s="345">
        <v>673728</v>
      </c>
      <c r="X9" s="345">
        <v>-190192.34599999999</v>
      </c>
      <c r="Y9" s="345">
        <v>-403953.56800000003</v>
      </c>
      <c r="Z9" s="345">
        <v>-317054.864</v>
      </c>
      <c r="AA9" s="345">
        <v>-281517.13</v>
      </c>
    </row>
    <row r="10" spans="1:27">
      <c r="A10" s="233">
        <v>10850</v>
      </c>
      <c r="B10" s="234" t="s">
        <v>4</v>
      </c>
      <c r="C10" s="330">
        <v>1.5210000000000001E-4</v>
      </c>
      <c r="D10" s="330">
        <v>1.4660000000000001E-4</v>
      </c>
      <c r="E10" s="345">
        <f>VLOOKUP(A10, '2021 Summary'!A:F,6,FALSE)</f>
        <v>-7212</v>
      </c>
      <c r="F10" s="345">
        <v>-2484</v>
      </c>
      <c r="G10" s="345"/>
      <c r="H10" s="345">
        <v>6335</v>
      </c>
      <c r="I10" s="345">
        <v>242</v>
      </c>
      <c r="J10" s="345">
        <v>436</v>
      </c>
      <c r="K10" s="345">
        <v>2550</v>
      </c>
      <c r="L10" s="345">
        <v>9563</v>
      </c>
      <c r="M10" s="345"/>
      <c r="N10" s="345">
        <v>0</v>
      </c>
      <c r="O10" s="345">
        <v>0</v>
      </c>
      <c r="P10" s="345">
        <v>902</v>
      </c>
      <c r="Q10" s="345">
        <v>0</v>
      </c>
      <c r="R10" s="345">
        <v>902</v>
      </c>
      <c r="S10" s="345"/>
      <c r="T10" s="345">
        <v>5502</v>
      </c>
      <c r="U10" s="345">
        <v>444</v>
      </c>
      <c r="V10" s="345">
        <v>5946</v>
      </c>
      <c r="X10" s="345">
        <v>-1568.6073000000001</v>
      </c>
      <c r="Y10" s="345">
        <v>-3331.5984000000003</v>
      </c>
      <c r="Z10" s="345">
        <v>-2614.9032000000002</v>
      </c>
      <c r="AA10" s="345">
        <v>-2321.8065000000001</v>
      </c>
    </row>
    <row r="11" spans="1:27">
      <c r="A11" s="233">
        <v>10900</v>
      </c>
      <c r="B11" s="234" t="s">
        <v>5</v>
      </c>
      <c r="C11" s="330">
        <v>1.5100000000000001E-3</v>
      </c>
      <c r="D11" s="330">
        <v>1.3308E-3</v>
      </c>
      <c r="E11" s="345">
        <f>VLOOKUP(A11, '2021 Summary'!A:F,6,FALSE)</f>
        <v>-65467</v>
      </c>
      <c r="F11" s="345">
        <v>-24664</v>
      </c>
      <c r="G11" s="345"/>
      <c r="H11" s="345">
        <v>62887</v>
      </c>
      <c r="I11" s="345">
        <v>2407</v>
      </c>
      <c r="J11" s="345">
        <v>4331</v>
      </c>
      <c r="K11" s="345">
        <v>22327</v>
      </c>
      <c r="L11" s="345">
        <v>91952</v>
      </c>
      <c r="M11" s="345"/>
      <c r="N11" s="345">
        <v>0</v>
      </c>
      <c r="O11" s="345">
        <v>0</v>
      </c>
      <c r="P11" s="345">
        <v>8954</v>
      </c>
      <c r="Q11" s="345">
        <v>8201</v>
      </c>
      <c r="R11" s="345">
        <v>17155</v>
      </c>
      <c r="S11" s="345"/>
      <c r="T11" s="345">
        <v>54618</v>
      </c>
      <c r="U11" s="345">
        <v>4819</v>
      </c>
      <c r="V11" s="345">
        <v>59437</v>
      </c>
      <c r="X11" s="345">
        <v>-15572.630000000001</v>
      </c>
      <c r="Y11" s="345">
        <v>-33075.040000000001</v>
      </c>
      <c r="Z11" s="345">
        <v>-25959.920000000002</v>
      </c>
      <c r="AA11" s="345">
        <v>-23050.15</v>
      </c>
    </row>
    <row r="12" spans="1:27">
      <c r="A12" s="233">
        <v>10910</v>
      </c>
      <c r="B12" s="234" t="s">
        <v>6</v>
      </c>
      <c r="C12" s="330">
        <v>4.0939999999999998E-4</v>
      </c>
      <c r="D12" s="330">
        <v>3.2620000000000001E-4</v>
      </c>
      <c r="E12" s="345">
        <f>VLOOKUP(A12, '2021 Summary'!A:F,6,FALSE)</f>
        <v>-16047</v>
      </c>
      <c r="F12" s="345">
        <v>-6687</v>
      </c>
      <c r="G12" s="345"/>
      <c r="H12" s="345">
        <v>17050</v>
      </c>
      <c r="I12" s="345">
        <v>653</v>
      </c>
      <c r="J12" s="345">
        <v>1174</v>
      </c>
      <c r="K12" s="345">
        <v>0</v>
      </c>
      <c r="L12" s="345">
        <v>18877</v>
      </c>
      <c r="M12" s="345"/>
      <c r="N12" s="345">
        <v>0</v>
      </c>
      <c r="O12" s="345">
        <v>0</v>
      </c>
      <c r="P12" s="345">
        <v>2428</v>
      </c>
      <c r="Q12" s="345">
        <v>10340</v>
      </c>
      <c r="R12" s="345">
        <v>12768</v>
      </c>
      <c r="S12" s="345"/>
      <c r="T12" s="345">
        <v>14808</v>
      </c>
      <c r="U12" s="345">
        <v>-1479</v>
      </c>
      <c r="V12" s="345">
        <v>13329</v>
      </c>
      <c r="X12" s="345">
        <v>-4222.1421999999993</v>
      </c>
      <c r="Y12" s="345">
        <v>-8967.4975999999988</v>
      </c>
      <c r="Z12" s="345">
        <v>-7038.4047999999993</v>
      </c>
      <c r="AA12" s="345">
        <v>-6249.491</v>
      </c>
    </row>
    <row r="13" spans="1:27">
      <c r="A13" s="233">
        <v>10930</v>
      </c>
      <c r="B13" s="234" t="s">
        <v>7</v>
      </c>
      <c r="C13" s="330">
        <v>4.9068000000000002E-3</v>
      </c>
      <c r="D13" s="330">
        <v>4.4508000000000004E-3</v>
      </c>
      <c r="E13" s="345">
        <f>VLOOKUP(A13, '2021 Summary'!A:F,6,FALSE)</f>
        <v>-218953</v>
      </c>
      <c r="F13" s="345">
        <v>-80148</v>
      </c>
      <c r="G13" s="345"/>
      <c r="H13" s="345">
        <v>204353</v>
      </c>
      <c r="I13" s="345">
        <v>7821</v>
      </c>
      <c r="J13" s="345">
        <v>14073</v>
      </c>
      <c r="K13" s="345">
        <v>10197</v>
      </c>
      <c r="L13" s="345">
        <v>236444</v>
      </c>
      <c r="M13" s="345"/>
      <c r="N13" s="345">
        <v>0</v>
      </c>
      <c r="O13" s="345">
        <v>0</v>
      </c>
      <c r="P13" s="345">
        <v>29097</v>
      </c>
      <c r="Q13" s="345">
        <v>147919</v>
      </c>
      <c r="R13" s="345">
        <v>177016</v>
      </c>
      <c r="S13" s="345"/>
      <c r="T13" s="345">
        <v>177484</v>
      </c>
      <c r="U13" s="345">
        <v>-20291</v>
      </c>
      <c r="V13" s="345">
        <v>157193</v>
      </c>
      <c r="X13" s="345">
        <v>-50603.828400000006</v>
      </c>
      <c r="Y13" s="345">
        <v>-107478.5472</v>
      </c>
      <c r="Z13" s="345">
        <v>-84357.705600000001</v>
      </c>
      <c r="AA13" s="345">
        <v>-74902.302000000011</v>
      </c>
    </row>
    <row r="14" spans="1:27">
      <c r="A14" s="233">
        <v>10940</v>
      </c>
      <c r="B14" s="234" t="s">
        <v>8</v>
      </c>
      <c r="C14" s="330">
        <v>6.0229999999999995E-4</v>
      </c>
      <c r="D14" s="330">
        <v>5.8040000000000001E-4</v>
      </c>
      <c r="E14" s="345">
        <f>VLOOKUP(A14, '2021 Summary'!A:F,6,FALSE)</f>
        <v>-28552</v>
      </c>
      <c r="F14" s="345">
        <v>-9838</v>
      </c>
      <c r="G14" s="345"/>
      <c r="H14" s="345">
        <v>25084</v>
      </c>
      <c r="I14" s="345">
        <v>960</v>
      </c>
      <c r="J14" s="345">
        <v>1727</v>
      </c>
      <c r="K14" s="345">
        <v>6824</v>
      </c>
      <c r="L14" s="345">
        <v>34595</v>
      </c>
      <c r="M14" s="345"/>
      <c r="N14" s="345">
        <v>0</v>
      </c>
      <c r="O14" s="345">
        <v>0</v>
      </c>
      <c r="P14" s="345">
        <v>3572</v>
      </c>
      <c r="Q14" s="345">
        <v>0</v>
      </c>
      <c r="R14" s="345">
        <v>3572</v>
      </c>
      <c r="S14" s="345"/>
      <c r="T14" s="345">
        <v>21786</v>
      </c>
      <c r="U14" s="345">
        <v>1307</v>
      </c>
      <c r="V14" s="345">
        <v>23093</v>
      </c>
      <c r="X14" s="345">
        <v>-6211.5198999999993</v>
      </c>
      <c r="Y14" s="345">
        <v>-13192.779199999999</v>
      </c>
      <c r="Z14" s="345">
        <v>-10354.741599999999</v>
      </c>
      <c r="AA14" s="345">
        <v>-9194.1094999999987</v>
      </c>
    </row>
    <row r="15" spans="1:27">
      <c r="A15" s="233">
        <v>10950</v>
      </c>
      <c r="B15" s="234" t="s">
        <v>9</v>
      </c>
      <c r="C15" s="330">
        <v>8.0900000000000004E-4</v>
      </c>
      <c r="D15" s="330">
        <v>8.4570000000000001E-4</v>
      </c>
      <c r="E15" s="345">
        <f>VLOOKUP(A15, '2021 Summary'!A:F,6,FALSE)</f>
        <v>-41603</v>
      </c>
      <c r="F15" s="345">
        <v>-13214</v>
      </c>
      <c r="G15" s="345"/>
      <c r="H15" s="345">
        <v>33692</v>
      </c>
      <c r="I15" s="345">
        <v>1290</v>
      </c>
      <c r="J15" s="345">
        <v>2320</v>
      </c>
      <c r="K15" s="345">
        <v>2683</v>
      </c>
      <c r="L15" s="345">
        <v>39985</v>
      </c>
      <c r="M15" s="345"/>
      <c r="N15" s="345">
        <v>0</v>
      </c>
      <c r="O15" s="345">
        <v>0</v>
      </c>
      <c r="P15" s="345">
        <v>4797</v>
      </c>
      <c r="Q15" s="345">
        <v>6266</v>
      </c>
      <c r="R15" s="345">
        <v>11063</v>
      </c>
      <c r="S15" s="345"/>
      <c r="T15" s="345">
        <v>29262</v>
      </c>
      <c r="U15" s="345">
        <v>-766</v>
      </c>
      <c r="V15" s="345">
        <v>28496</v>
      </c>
      <c r="X15" s="345">
        <v>-8343.2170000000006</v>
      </c>
      <c r="Y15" s="345">
        <v>-17720.335999999999</v>
      </c>
      <c r="Z15" s="345">
        <v>-13908.328000000001</v>
      </c>
      <c r="AA15" s="345">
        <v>-12349.385</v>
      </c>
    </row>
    <row r="16" spans="1:27">
      <c r="A16" s="233">
        <v>11050</v>
      </c>
      <c r="B16" s="234" t="s">
        <v>396</v>
      </c>
      <c r="C16" s="330">
        <v>2.4020000000000001E-4</v>
      </c>
      <c r="D16" s="330">
        <v>2.1359999999999999E-4</v>
      </c>
      <c r="E16" s="345">
        <f>VLOOKUP(A16, '2021 Summary'!A:F,6,FALSE)</f>
        <v>-10508</v>
      </c>
      <c r="F16" s="345">
        <v>-3923</v>
      </c>
      <c r="G16" s="345"/>
      <c r="H16" s="345">
        <v>10004</v>
      </c>
      <c r="I16" s="345">
        <v>383</v>
      </c>
      <c r="J16" s="345">
        <v>689</v>
      </c>
      <c r="K16" s="345">
        <v>285</v>
      </c>
      <c r="L16" s="345">
        <v>11361</v>
      </c>
      <c r="M16" s="345"/>
      <c r="N16" s="345">
        <v>0</v>
      </c>
      <c r="O16" s="345">
        <v>0</v>
      </c>
      <c r="P16" s="345">
        <v>1424</v>
      </c>
      <c r="Q16" s="345">
        <v>8879</v>
      </c>
      <c r="R16" s="345">
        <v>10303</v>
      </c>
      <c r="S16" s="345"/>
      <c r="T16" s="345">
        <v>8688</v>
      </c>
      <c r="U16" s="345">
        <v>-2533</v>
      </c>
      <c r="V16" s="345">
        <v>6155</v>
      </c>
      <c r="X16" s="345">
        <v>-2477.1826000000001</v>
      </c>
      <c r="Y16" s="345">
        <v>-5261.3407999999999</v>
      </c>
      <c r="Z16" s="345">
        <v>-4129.5183999999999</v>
      </c>
      <c r="AA16" s="345">
        <v>-3666.6530000000002</v>
      </c>
    </row>
    <row r="17" spans="1:27">
      <c r="A17" s="233">
        <v>11300</v>
      </c>
      <c r="B17" s="234" t="s">
        <v>10</v>
      </c>
      <c r="C17" s="330">
        <v>4.3039000000000003E-3</v>
      </c>
      <c r="D17" s="330">
        <v>4.1200999999999998E-3</v>
      </c>
      <c r="E17" s="345">
        <f>VLOOKUP(A17, '2021 Summary'!A:F,6,FALSE)</f>
        <v>-202684</v>
      </c>
      <c r="F17" s="345">
        <v>-70300</v>
      </c>
      <c r="G17" s="345"/>
      <c r="H17" s="345">
        <v>179245</v>
      </c>
      <c r="I17" s="345">
        <v>6860</v>
      </c>
      <c r="J17" s="345">
        <v>12344</v>
      </c>
      <c r="K17" s="345">
        <v>30932</v>
      </c>
      <c r="L17" s="345">
        <v>229381</v>
      </c>
      <c r="M17" s="345"/>
      <c r="N17" s="345">
        <v>0</v>
      </c>
      <c r="O17" s="345">
        <v>0</v>
      </c>
      <c r="P17" s="345">
        <v>25522</v>
      </c>
      <c r="Q17" s="345">
        <v>2092</v>
      </c>
      <c r="R17" s="345">
        <v>27614</v>
      </c>
      <c r="S17" s="345"/>
      <c r="T17" s="345">
        <v>155676</v>
      </c>
      <c r="U17" s="345">
        <v>6698</v>
      </c>
      <c r="V17" s="345">
        <v>162374</v>
      </c>
      <c r="X17" s="345">
        <v>-44386.120699999999</v>
      </c>
      <c r="Y17" s="345">
        <v>-94272.625599999999</v>
      </c>
      <c r="Z17" s="345">
        <v>-73992.64880000001</v>
      </c>
      <c r="AA17" s="345">
        <v>-65699.033500000005</v>
      </c>
    </row>
    <row r="18" spans="1:27">
      <c r="A18" s="233">
        <v>11310</v>
      </c>
      <c r="B18" s="234" t="s">
        <v>11</v>
      </c>
      <c r="C18" s="330">
        <v>5.0089999999999998E-4</v>
      </c>
      <c r="D18" s="330">
        <v>4.7899999999999999E-4</v>
      </c>
      <c r="E18" s="345">
        <f>VLOOKUP(A18, '2021 Summary'!A:F,6,FALSE)</f>
        <v>-23564</v>
      </c>
      <c r="F18" s="345">
        <v>-8182</v>
      </c>
      <c r="G18" s="345"/>
      <c r="H18" s="345">
        <v>20861</v>
      </c>
      <c r="I18" s="345">
        <v>798</v>
      </c>
      <c r="J18" s="345">
        <v>1437</v>
      </c>
      <c r="K18" s="345">
        <v>2488</v>
      </c>
      <c r="L18" s="345">
        <v>25584</v>
      </c>
      <c r="M18" s="345"/>
      <c r="N18" s="345">
        <v>0</v>
      </c>
      <c r="O18" s="345">
        <v>0</v>
      </c>
      <c r="P18" s="345">
        <v>2970</v>
      </c>
      <c r="Q18" s="345">
        <v>1026</v>
      </c>
      <c r="R18" s="345">
        <v>3996</v>
      </c>
      <c r="S18" s="345"/>
      <c r="T18" s="345">
        <v>18118</v>
      </c>
      <c r="U18" s="345">
        <v>159</v>
      </c>
      <c r="V18" s="345">
        <v>18277</v>
      </c>
      <c r="X18" s="345">
        <v>-5165.7816999999995</v>
      </c>
      <c r="Y18" s="345">
        <v>-10971.713599999999</v>
      </c>
      <c r="Z18" s="345">
        <v>-8611.4727999999996</v>
      </c>
      <c r="AA18" s="345">
        <v>-7646.2384999999995</v>
      </c>
    </row>
    <row r="19" spans="1:27">
      <c r="A19" s="233">
        <v>11600</v>
      </c>
      <c r="B19" s="234" t="s">
        <v>12</v>
      </c>
      <c r="C19" s="330">
        <v>2.134E-3</v>
      </c>
      <c r="D19" s="330">
        <v>2.1029999999999998E-3</v>
      </c>
      <c r="E19" s="345">
        <f>VLOOKUP(A19, '2021 Summary'!A:F,6,FALSE)</f>
        <v>-103455</v>
      </c>
      <c r="F19" s="345">
        <v>-34857</v>
      </c>
      <c r="G19" s="345"/>
      <c r="H19" s="345">
        <v>88875</v>
      </c>
      <c r="I19" s="345">
        <v>3402</v>
      </c>
      <c r="J19" s="345">
        <v>6120</v>
      </c>
      <c r="K19" s="345">
        <v>524</v>
      </c>
      <c r="L19" s="345">
        <v>98921</v>
      </c>
      <c r="M19" s="345"/>
      <c r="N19" s="345">
        <v>0</v>
      </c>
      <c r="O19" s="345">
        <v>0</v>
      </c>
      <c r="P19" s="345">
        <v>12655</v>
      </c>
      <c r="Q19" s="345">
        <v>21393</v>
      </c>
      <c r="R19" s="345">
        <v>34048</v>
      </c>
      <c r="S19" s="345"/>
      <c r="T19" s="345">
        <v>77189</v>
      </c>
      <c r="U19" s="345">
        <v>-3099</v>
      </c>
      <c r="V19" s="345">
        <v>74090</v>
      </c>
      <c r="X19" s="345">
        <v>-22007.941999999999</v>
      </c>
      <c r="Y19" s="345">
        <v>-46743.135999999999</v>
      </c>
      <c r="Z19" s="345">
        <v>-36687.728000000003</v>
      </c>
      <c r="AA19" s="345">
        <v>-32575.510000000002</v>
      </c>
    </row>
    <row r="20" spans="1:27">
      <c r="A20" s="233">
        <v>11900</v>
      </c>
      <c r="B20" s="234" t="s">
        <v>13</v>
      </c>
      <c r="C20" s="330">
        <v>3.613E-4</v>
      </c>
      <c r="D20" s="330">
        <v>2.4120000000000001E-4</v>
      </c>
      <c r="E20" s="345">
        <f>VLOOKUP(A20, '2021 Summary'!A:F,6,FALSE)</f>
        <v>-11866</v>
      </c>
      <c r="F20" s="345">
        <v>-5901</v>
      </c>
      <c r="G20" s="345"/>
      <c r="H20" s="345">
        <v>15047</v>
      </c>
      <c r="I20" s="345">
        <v>576</v>
      </c>
      <c r="J20" s="345">
        <v>1036</v>
      </c>
      <c r="K20" s="345">
        <v>0</v>
      </c>
      <c r="L20" s="345">
        <v>16659</v>
      </c>
      <c r="M20" s="345"/>
      <c r="N20" s="345">
        <v>0</v>
      </c>
      <c r="O20" s="345">
        <v>0</v>
      </c>
      <c r="P20" s="345">
        <v>2143</v>
      </c>
      <c r="Q20" s="345">
        <v>10770</v>
      </c>
      <c r="R20" s="345">
        <v>12913</v>
      </c>
      <c r="S20" s="345"/>
      <c r="T20" s="345">
        <v>13069</v>
      </c>
      <c r="U20" s="345">
        <v>-1479</v>
      </c>
      <c r="V20" s="345">
        <v>11590</v>
      </c>
      <c r="X20" s="345">
        <v>-3726.0868999999998</v>
      </c>
      <c r="Y20" s="345">
        <v>-7913.9152000000004</v>
      </c>
      <c r="Z20" s="345">
        <v>-6211.4696000000004</v>
      </c>
      <c r="AA20" s="345">
        <v>-5515.2444999999998</v>
      </c>
    </row>
    <row r="21" spans="1:27">
      <c r="A21" s="233">
        <v>12100</v>
      </c>
      <c r="B21" s="234" t="s">
        <v>14</v>
      </c>
      <c r="C21" s="330">
        <v>2.6870000000000003E-4</v>
      </c>
      <c r="D21" s="330">
        <v>2.408E-4</v>
      </c>
      <c r="E21" s="345">
        <f>VLOOKUP(A21, '2021 Summary'!A:F,6,FALSE)</f>
        <v>-11846</v>
      </c>
      <c r="F21" s="345">
        <v>-4389</v>
      </c>
      <c r="G21" s="345"/>
      <c r="H21" s="345">
        <v>11191</v>
      </c>
      <c r="I21" s="345">
        <v>428</v>
      </c>
      <c r="J21" s="345">
        <v>771</v>
      </c>
      <c r="K21" s="345">
        <v>939</v>
      </c>
      <c r="L21" s="345">
        <v>13329</v>
      </c>
      <c r="M21" s="345"/>
      <c r="N21" s="345">
        <v>0</v>
      </c>
      <c r="O21" s="345">
        <v>0</v>
      </c>
      <c r="P21" s="345">
        <v>1593</v>
      </c>
      <c r="Q21" s="345">
        <v>3514</v>
      </c>
      <c r="R21" s="345">
        <v>5107</v>
      </c>
      <c r="S21" s="345"/>
      <c r="T21" s="345">
        <v>9719</v>
      </c>
      <c r="U21" s="345">
        <v>-183</v>
      </c>
      <c r="V21" s="345">
        <v>9536</v>
      </c>
      <c r="X21" s="345">
        <v>-2771.1031000000003</v>
      </c>
      <c r="Y21" s="345">
        <v>-5885.604800000001</v>
      </c>
      <c r="Z21" s="345">
        <v>-4619.4904000000006</v>
      </c>
      <c r="AA21" s="345">
        <v>-4101.7055</v>
      </c>
    </row>
    <row r="22" spans="1:27">
      <c r="A22" s="233">
        <v>12150</v>
      </c>
      <c r="B22" s="234" t="s">
        <v>15</v>
      </c>
      <c r="C22" s="330">
        <v>3.4199999999999998E-5</v>
      </c>
      <c r="D22" s="330">
        <v>3.3399999999999999E-5</v>
      </c>
      <c r="E22" s="345">
        <f>VLOOKUP(A22, '2021 Summary'!A:F,6,FALSE)</f>
        <v>-1643</v>
      </c>
      <c r="F22" s="345">
        <v>-559</v>
      </c>
      <c r="G22" s="345"/>
      <c r="H22" s="345">
        <v>1424</v>
      </c>
      <c r="I22" s="345">
        <v>55</v>
      </c>
      <c r="J22" s="345">
        <v>98</v>
      </c>
      <c r="K22" s="345">
        <v>526</v>
      </c>
      <c r="L22" s="345">
        <v>2103</v>
      </c>
      <c r="M22" s="345"/>
      <c r="N22" s="345">
        <v>0</v>
      </c>
      <c r="O22" s="345">
        <v>0</v>
      </c>
      <c r="P22" s="345">
        <v>203</v>
      </c>
      <c r="Q22" s="345">
        <v>447</v>
      </c>
      <c r="R22" s="345">
        <v>650</v>
      </c>
      <c r="S22" s="345"/>
      <c r="T22" s="345">
        <v>1237</v>
      </c>
      <c r="U22" s="345">
        <v>-29</v>
      </c>
      <c r="V22" s="345">
        <v>1208</v>
      </c>
      <c r="X22" s="345">
        <v>-352.70459999999997</v>
      </c>
      <c r="Y22" s="345">
        <v>-749.1167999999999</v>
      </c>
      <c r="Z22" s="345">
        <v>-587.96639999999991</v>
      </c>
      <c r="AA22" s="345">
        <v>-522.06299999999999</v>
      </c>
    </row>
    <row r="23" spans="1:27">
      <c r="A23" s="233">
        <v>12160</v>
      </c>
      <c r="B23" s="234" t="s">
        <v>16</v>
      </c>
      <c r="C23" s="330">
        <v>1.7589000000000001E-3</v>
      </c>
      <c r="D23" s="330">
        <v>1.6796000000000001E-3</v>
      </c>
      <c r="E23" s="345">
        <f>VLOOKUP(A23, '2021 Summary'!A:F,6,FALSE)</f>
        <v>-82626</v>
      </c>
      <c r="F23" s="345">
        <v>-28730</v>
      </c>
      <c r="G23" s="345"/>
      <c r="H23" s="345">
        <v>73253</v>
      </c>
      <c r="I23" s="345">
        <v>2804</v>
      </c>
      <c r="J23" s="345">
        <v>5045</v>
      </c>
      <c r="K23" s="345">
        <v>9707</v>
      </c>
      <c r="L23" s="345">
        <v>90809</v>
      </c>
      <c r="M23" s="345"/>
      <c r="N23" s="345">
        <v>0</v>
      </c>
      <c r="O23" s="345">
        <v>0</v>
      </c>
      <c r="P23" s="345">
        <v>10430</v>
      </c>
      <c r="Q23" s="345">
        <v>3959</v>
      </c>
      <c r="R23" s="345">
        <v>14389</v>
      </c>
      <c r="S23" s="345"/>
      <c r="T23" s="345">
        <v>63621</v>
      </c>
      <c r="U23" s="345">
        <v>1614</v>
      </c>
      <c r="V23" s="345">
        <v>65235</v>
      </c>
      <c r="X23" s="345">
        <v>-18139.5357</v>
      </c>
      <c r="Y23" s="345">
        <v>-38526.945599999999</v>
      </c>
      <c r="Z23" s="345">
        <v>-30239.008800000003</v>
      </c>
      <c r="AA23" s="345">
        <v>-26849.608500000002</v>
      </c>
    </row>
    <row r="24" spans="1:27">
      <c r="A24" s="233">
        <v>12220</v>
      </c>
      <c r="B24" s="234" t="s">
        <v>17</v>
      </c>
      <c r="C24" s="330">
        <v>4.6977199999999997E-2</v>
      </c>
      <c r="D24" s="330">
        <v>4.2107199999999997E-2</v>
      </c>
      <c r="E24" s="345">
        <f>VLOOKUP(A24, '2021 Summary'!A:F,6,FALSE)</f>
        <v>-2071422</v>
      </c>
      <c r="F24" s="345">
        <v>-767326</v>
      </c>
      <c r="G24" s="345"/>
      <c r="H24" s="345">
        <v>1956459</v>
      </c>
      <c r="I24" s="345">
        <v>74882</v>
      </c>
      <c r="J24" s="345">
        <v>134731</v>
      </c>
      <c r="K24" s="345">
        <v>219017</v>
      </c>
      <c r="L24" s="345">
        <v>2385089</v>
      </c>
      <c r="M24" s="345"/>
      <c r="N24" s="345">
        <v>0</v>
      </c>
      <c r="O24" s="345">
        <v>0</v>
      </c>
      <c r="P24" s="345">
        <v>278575</v>
      </c>
      <c r="Q24" s="345">
        <v>272763</v>
      </c>
      <c r="R24" s="345">
        <v>551338</v>
      </c>
      <c r="S24" s="345"/>
      <c r="T24" s="345">
        <v>1699212</v>
      </c>
      <c r="U24" s="345">
        <v>9350</v>
      </c>
      <c r="V24" s="345">
        <v>1708562</v>
      </c>
      <c r="X24" s="345">
        <v>-484475.86359999998</v>
      </c>
      <c r="Y24" s="345">
        <v>-1028988.5887999999</v>
      </c>
      <c r="Z24" s="345">
        <v>-807632.0223999999</v>
      </c>
      <c r="AA24" s="345">
        <v>-717106.95799999998</v>
      </c>
    </row>
    <row r="25" spans="1:27">
      <c r="A25" s="233">
        <v>12510</v>
      </c>
      <c r="B25" s="234" t="s">
        <v>18</v>
      </c>
      <c r="C25" s="330">
        <v>4.3077999999999997E-3</v>
      </c>
      <c r="D25" s="330">
        <v>3.7280999999999998E-3</v>
      </c>
      <c r="E25" s="345">
        <f>VLOOKUP(A25, '2021 Summary'!A:F,6,FALSE)</f>
        <v>-183400</v>
      </c>
      <c r="F25" s="345">
        <v>-70364</v>
      </c>
      <c r="G25" s="345"/>
      <c r="H25" s="345">
        <v>179407</v>
      </c>
      <c r="I25" s="345">
        <v>6867</v>
      </c>
      <c r="J25" s="345">
        <v>12355</v>
      </c>
      <c r="K25" s="345">
        <v>88060</v>
      </c>
      <c r="L25" s="345">
        <v>286689</v>
      </c>
      <c r="M25" s="345"/>
      <c r="N25" s="345">
        <v>0</v>
      </c>
      <c r="O25" s="345">
        <v>0</v>
      </c>
      <c r="P25" s="345">
        <v>25545</v>
      </c>
      <c r="Q25" s="345">
        <v>22404</v>
      </c>
      <c r="R25" s="345">
        <v>47949</v>
      </c>
      <c r="S25" s="345"/>
      <c r="T25" s="345">
        <v>155817</v>
      </c>
      <c r="U25" s="345">
        <v>17645</v>
      </c>
      <c r="V25" s="345">
        <v>173462</v>
      </c>
      <c r="X25" s="345">
        <v>-44426.341399999998</v>
      </c>
      <c r="Y25" s="345">
        <v>-94358.051199999987</v>
      </c>
      <c r="Z25" s="345">
        <v>-74059.6976</v>
      </c>
      <c r="AA25" s="345">
        <v>-65758.566999999995</v>
      </c>
    </row>
    <row r="26" spans="1:27">
      <c r="A26" s="233">
        <v>12600</v>
      </c>
      <c r="B26" s="234" t="s">
        <v>19</v>
      </c>
      <c r="C26" s="330">
        <v>1.7463999999999999E-3</v>
      </c>
      <c r="D26" s="330">
        <v>1.7240999999999999E-3</v>
      </c>
      <c r="E26" s="345">
        <f>VLOOKUP(A26, '2021 Summary'!A:F,6,FALSE)</f>
        <v>-84815</v>
      </c>
      <c r="F26" s="345">
        <v>-28526</v>
      </c>
      <c r="G26" s="345"/>
      <c r="H26" s="345">
        <v>72732</v>
      </c>
      <c r="I26" s="345">
        <v>2784</v>
      </c>
      <c r="J26" s="345">
        <v>5009</v>
      </c>
      <c r="K26" s="345">
        <v>14912</v>
      </c>
      <c r="L26" s="345">
        <v>95437</v>
      </c>
      <c r="M26" s="345"/>
      <c r="N26" s="345">
        <v>0</v>
      </c>
      <c r="O26" s="345">
        <v>0</v>
      </c>
      <c r="P26" s="345">
        <v>10356</v>
      </c>
      <c r="Q26" s="345">
        <v>17134</v>
      </c>
      <c r="R26" s="345">
        <v>27490</v>
      </c>
      <c r="S26" s="345"/>
      <c r="T26" s="345">
        <v>63169</v>
      </c>
      <c r="U26" s="345">
        <v>-3504</v>
      </c>
      <c r="V26" s="345">
        <v>59665</v>
      </c>
      <c r="X26" s="345">
        <v>-18010.623199999998</v>
      </c>
      <c r="Y26" s="345">
        <v>-38253.145599999996</v>
      </c>
      <c r="Z26" s="345">
        <v>-30024.108799999998</v>
      </c>
      <c r="AA26" s="345">
        <v>-26658.795999999998</v>
      </c>
    </row>
    <row r="27" spans="1:27">
      <c r="A27" s="233">
        <v>12700</v>
      </c>
      <c r="B27" s="234" t="s">
        <v>20</v>
      </c>
      <c r="C27" s="330">
        <v>9.5679999999999995E-4</v>
      </c>
      <c r="D27" s="330">
        <v>9.4550000000000005E-4</v>
      </c>
      <c r="E27" s="345">
        <f>VLOOKUP(A27, '2021 Summary'!A:F,6,FALSE)</f>
        <v>-46513</v>
      </c>
      <c r="F27" s="345">
        <v>-15628</v>
      </c>
      <c r="G27" s="345"/>
      <c r="H27" s="345">
        <v>39848</v>
      </c>
      <c r="I27" s="345">
        <v>1525</v>
      </c>
      <c r="J27" s="345">
        <v>2744</v>
      </c>
      <c r="K27" s="345">
        <v>13570</v>
      </c>
      <c r="L27" s="345">
        <v>57687</v>
      </c>
      <c r="M27" s="345"/>
      <c r="N27" s="345">
        <v>0</v>
      </c>
      <c r="O27" s="345">
        <v>0</v>
      </c>
      <c r="P27" s="345">
        <v>5674</v>
      </c>
      <c r="Q27" s="345">
        <v>0</v>
      </c>
      <c r="R27" s="345">
        <v>5674</v>
      </c>
      <c r="S27" s="345"/>
      <c r="T27" s="345">
        <v>34608</v>
      </c>
      <c r="U27" s="345">
        <v>2356</v>
      </c>
      <c r="V27" s="345">
        <v>36964</v>
      </c>
      <c r="X27" s="345">
        <v>-9867.4784</v>
      </c>
      <c r="Y27" s="345">
        <v>-20957.747199999998</v>
      </c>
      <c r="Z27" s="345">
        <v>-16449.3056</v>
      </c>
      <c r="AA27" s="345">
        <v>-14605.552</v>
      </c>
    </row>
    <row r="28" spans="1:27">
      <c r="A28" s="233">
        <v>13500</v>
      </c>
      <c r="B28" s="234" t="s">
        <v>21</v>
      </c>
      <c r="C28" s="330">
        <v>3.9601999999999997E-3</v>
      </c>
      <c r="D28" s="330">
        <v>3.8135E-3</v>
      </c>
      <c r="E28" s="345">
        <f>VLOOKUP(A28, '2021 Summary'!A:F,6,FALSE)</f>
        <v>-187601</v>
      </c>
      <c r="F28" s="345">
        <v>-64686</v>
      </c>
      <c r="G28" s="345"/>
      <c r="H28" s="345">
        <v>164930</v>
      </c>
      <c r="I28" s="345">
        <v>6313</v>
      </c>
      <c r="J28" s="345">
        <v>11358</v>
      </c>
      <c r="K28" s="345">
        <v>23817</v>
      </c>
      <c r="L28" s="345">
        <v>206418</v>
      </c>
      <c r="M28" s="345"/>
      <c r="N28" s="345">
        <v>0</v>
      </c>
      <c r="O28" s="345">
        <v>0</v>
      </c>
      <c r="P28" s="345">
        <v>23484</v>
      </c>
      <c r="Q28" s="345">
        <v>4504</v>
      </c>
      <c r="R28" s="345">
        <v>27988</v>
      </c>
      <c r="S28" s="345"/>
      <c r="T28" s="345">
        <v>143244</v>
      </c>
      <c r="U28" s="345">
        <v>3803</v>
      </c>
      <c r="V28" s="345">
        <v>147047</v>
      </c>
      <c r="X28" s="345">
        <v>-40841.542599999993</v>
      </c>
      <c r="Y28" s="345">
        <v>-86744.220799999996</v>
      </c>
      <c r="Z28" s="345">
        <v>-68083.758399999992</v>
      </c>
      <c r="AA28" s="345">
        <v>-60452.452999999994</v>
      </c>
    </row>
    <row r="29" spans="1:27">
      <c r="A29" s="233">
        <v>13700</v>
      </c>
      <c r="B29" s="234" t="s">
        <v>22</v>
      </c>
      <c r="C29" s="330">
        <v>4.395E-4</v>
      </c>
      <c r="D29" s="330">
        <v>4.2670000000000002E-4</v>
      </c>
      <c r="E29" s="345">
        <f>VLOOKUP(A29, '2021 Summary'!A:F,6,FALSE)</f>
        <v>-20991</v>
      </c>
      <c r="F29" s="345">
        <v>-7179</v>
      </c>
      <c r="G29" s="345"/>
      <c r="H29" s="345">
        <v>18304</v>
      </c>
      <c r="I29" s="345">
        <v>701</v>
      </c>
      <c r="J29" s="345">
        <v>1260</v>
      </c>
      <c r="K29" s="345">
        <v>4282</v>
      </c>
      <c r="L29" s="345">
        <v>24547</v>
      </c>
      <c r="M29" s="345"/>
      <c r="N29" s="345">
        <v>0</v>
      </c>
      <c r="O29" s="345">
        <v>0</v>
      </c>
      <c r="P29" s="345">
        <v>2606</v>
      </c>
      <c r="Q29" s="345">
        <v>644</v>
      </c>
      <c r="R29" s="345">
        <v>3250</v>
      </c>
      <c r="S29" s="345"/>
      <c r="T29" s="345">
        <v>15897</v>
      </c>
      <c r="U29" s="345">
        <v>742</v>
      </c>
      <c r="V29" s="345">
        <v>16639</v>
      </c>
      <c r="X29" s="345">
        <v>-4532.5635000000002</v>
      </c>
      <c r="Y29" s="345">
        <v>-9626.8080000000009</v>
      </c>
      <c r="Z29" s="345">
        <v>-7555.884</v>
      </c>
      <c r="AA29" s="345">
        <v>-6708.9674999999997</v>
      </c>
    </row>
    <row r="30" spans="1:27">
      <c r="A30" s="233">
        <v>14300</v>
      </c>
      <c r="B30" s="234" t="s">
        <v>327</v>
      </c>
      <c r="C30" s="330">
        <v>1.3825E-3</v>
      </c>
      <c r="D30" s="330">
        <v>1.2677999999999999E-3</v>
      </c>
      <c r="E30" s="345">
        <f>VLOOKUP(A30, '2021 Summary'!A:F,6,FALSE)</f>
        <v>-62368</v>
      </c>
      <c r="F30" s="345">
        <v>-22582</v>
      </c>
      <c r="G30" s="345"/>
      <c r="H30" s="345">
        <v>57577</v>
      </c>
      <c r="I30" s="345">
        <v>2204</v>
      </c>
      <c r="J30" s="345">
        <v>3965</v>
      </c>
      <c r="K30" s="345">
        <v>31099</v>
      </c>
      <c r="L30" s="345">
        <v>94845</v>
      </c>
      <c r="M30" s="345"/>
      <c r="N30" s="345">
        <v>0</v>
      </c>
      <c r="O30" s="345">
        <v>0</v>
      </c>
      <c r="P30" s="345">
        <v>8198</v>
      </c>
      <c r="Q30" s="345">
        <v>19876</v>
      </c>
      <c r="R30" s="345">
        <v>28074</v>
      </c>
      <c r="S30" s="345"/>
      <c r="T30" s="345">
        <v>50006</v>
      </c>
      <c r="U30" s="345">
        <v>3341</v>
      </c>
      <c r="V30" s="345">
        <v>53347</v>
      </c>
      <c r="X30" s="345">
        <v>-14257.7225</v>
      </c>
      <c r="Y30" s="345">
        <v>-30282.280000000002</v>
      </c>
      <c r="Z30" s="345">
        <v>-23767.940000000002</v>
      </c>
      <c r="AA30" s="345">
        <v>-21103.862499999999</v>
      </c>
    </row>
    <row r="31" spans="1:27">
      <c r="A31" s="233">
        <v>14300.2</v>
      </c>
      <c r="B31" s="234" t="s">
        <v>328</v>
      </c>
      <c r="C31" s="330">
        <v>1.9220000000000001E-4</v>
      </c>
      <c r="D31" s="330">
        <v>2.051E-4</v>
      </c>
      <c r="E31" s="345">
        <f>VLOOKUP(A31, '2021 Summary'!A:F,6,FALSE)</f>
        <v>-10090</v>
      </c>
      <c r="F31" s="345">
        <v>-3139</v>
      </c>
      <c r="G31" s="345"/>
      <c r="H31" s="345">
        <v>8005</v>
      </c>
      <c r="I31" s="345">
        <v>306</v>
      </c>
      <c r="J31" s="345">
        <v>551</v>
      </c>
      <c r="K31" s="345">
        <v>2163</v>
      </c>
      <c r="L31" s="345">
        <v>11025</v>
      </c>
      <c r="M31" s="345"/>
      <c r="N31" s="345">
        <v>0</v>
      </c>
      <c r="O31" s="345">
        <v>0</v>
      </c>
      <c r="P31" s="345">
        <v>1140</v>
      </c>
      <c r="Q31" s="345">
        <v>5022</v>
      </c>
      <c r="R31" s="345">
        <v>6162</v>
      </c>
      <c r="S31" s="345"/>
      <c r="T31" s="345">
        <v>6952</v>
      </c>
      <c r="U31" s="345">
        <v>-268</v>
      </c>
      <c r="V31" s="345">
        <v>6684</v>
      </c>
      <c r="X31" s="345">
        <v>-1982.1586000000002</v>
      </c>
      <c r="Y31" s="345">
        <v>-4209.9488000000001</v>
      </c>
      <c r="Z31" s="345">
        <v>-3304.3024</v>
      </c>
      <c r="AA31" s="345">
        <v>-2933.933</v>
      </c>
    </row>
    <row r="32" spans="1:27">
      <c r="A32" s="233">
        <v>18400</v>
      </c>
      <c r="B32" s="234" t="s">
        <v>343</v>
      </c>
      <c r="C32" s="330">
        <v>4.7410999999999998E-3</v>
      </c>
      <c r="D32" s="330">
        <v>4.7399E-3</v>
      </c>
      <c r="E32" s="345">
        <f>VLOOKUP(A32, '2021 Summary'!A:F,6,FALSE)</f>
        <v>-233175</v>
      </c>
      <c r="F32" s="345">
        <v>-77441</v>
      </c>
      <c r="G32" s="345"/>
      <c r="H32" s="345">
        <v>197453</v>
      </c>
      <c r="I32" s="345">
        <v>7557</v>
      </c>
      <c r="J32" s="345">
        <v>13597</v>
      </c>
      <c r="K32" s="345">
        <v>37087</v>
      </c>
      <c r="L32" s="345">
        <v>255694</v>
      </c>
      <c r="M32" s="345"/>
      <c r="N32" s="345">
        <v>0</v>
      </c>
      <c r="O32" s="345">
        <v>0</v>
      </c>
      <c r="P32" s="345">
        <v>28115</v>
      </c>
      <c r="Q32" s="345">
        <v>0</v>
      </c>
      <c r="R32" s="345">
        <v>28115</v>
      </c>
      <c r="S32" s="345"/>
      <c r="T32" s="345">
        <v>171490</v>
      </c>
      <c r="U32" s="345">
        <v>6729</v>
      </c>
      <c r="V32" s="345">
        <v>178219</v>
      </c>
      <c r="X32" s="345">
        <v>-48894.9643</v>
      </c>
      <c r="Y32" s="345">
        <v>-103849.05439999999</v>
      </c>
      <c r="Z32" s="345">
        <v>-81508.991200000004</v>
      </c>
      <c r="AA32" s="345">
        <v>-72372.891499999998</v>
      </c>
    </row>
    <row r="33" spans="1:27">
      <c r="A33" s="233">
        <v>18600</v>
      </c>
      <c r="B33" s="234" t="s">
        <v>24</v>
      </c>
      <c r="C33" s="330">
        <v>1.43E-5</v>
      </c>
      <c r="D33" s="330">
        <v>1.24E-5</v>
      </c>
      <c r="E33" s="345">
        <f>VLOOKUP(A33, '2021 Summary'!A:F,6,FALSE)</f>
        <v>-610</v>
      </c>
      <c r="F33" s="345">
        <v>-234</v>
      </c>
      <c r="G33" s="345"/>
      <c r="H33" s="345">
        <v>596</v>
      </c>
      <c r="I33" s="345">
        <v>23</v>
      </c>
      <c r="J33" s="345">
        <v>41</v>
      </c>
      <c r="K33" s="345">
        <v>181</v>
      </c>
      <c r="L33" s="345">
        <v>841</v>
      </c>
      <c r="M33" s="345"/>
      <c r="N33" s="345">
        <v>0</v>
      </c>
      <c r="O33" s="345">
        <v>0</v>
      </c>
      <c r="P33" s="345">
        <v>85</v>
      </c>
      <c r="Q33" s="345">
        <v>102</v>
      </c>
      <c r="R33" s="345">
        <v>187</v>
      </c>
      <c r="S33" s="345"/>
      <c r="T33" s="345">
        <v>517</v>
      </c>
      <c r="U33" s="345">
        <v>16</v>
      </c>
      <c r="V33" s="345">
        <v>533</v>
      </c>
      <c r="X33" s="345">
        <v>-147.4759</v>
      </c>
      <c r="Y33" s="345">
        <v>-313.22719999999998</v>
      </c>
      <c r="Z33" s="345">
        <v>-245.84560000000002</v>
      </c>
      <c r="AA33" s="345">
        <v>-218.2895</v>
      </c>
    </row>
    <row r="34" spans="1:27">
      <c r="A34" s="233">
        <v>18640</v>
      </c>
      <c r="B34" s="234" t="s">
        <v>25</v>
      </c>
      <c r="C34" s="330">
        <v>1.7E-6</v>
      </c>
      <c r="D34" s="330">
        <v>1.3999999999999999E-6</v>
      </c>
      <c r="E34" s="345">
        <f>VLOOKUP(A34, '2021 Summary'!A:F,6,FALSE)</f>
        <v>-69</v>
      </c>
      <c r="F34" s="345">
        <v>-28</v>
      </c>
      <c r="G34" s="345"/>
      <c r="H34" s="345">
        <v>71</v>
      </c>
      <c r="I34" s="345">
        <v>3</v>
      </c>
      <c r="J34" s="345">
        <v>5</v>
      </c>
      <c r="K34" s="345">
        <v>13</v>
      </c>
      <c r="L34" s="345">
        <v>92</v>
      </c>
      <c r="M34" s="345"/>
      <c r="N34" s="345">
        <v>0</v>
      </c>
      <c r="O34" s="345">
        <v>0</v>
      </c>
      <c r="P34" s="345">
        <v>10</v>
      </c>
      <c r="Q34" s="345">
        <v>65</v>
      </c>
      <c r="R34" s="345">
        <v>75</v>
      </c>
      <c r="S34" s="345"/>
      <c r="T34" s="345">
        <v>61</v>
      </c>
      <c r="U34" s="345">
        <v>-17</v>
      </c>
      <c r="V34" s="345">
        <v>44</v>
      </c>
      <c r="X34" s="345">
        <v>-17.5321</v>
      </c>
      <c r="Y34" s="345">
        <v>-37.236800000000002</v>
      </c>
      <c r="Z34" s="345">
        <v>-29.226400000000002</v>
      </c>
      <c r="AA34" s="345">
        <v>-25.950500000000002</v>
      </c>
    </row>
    <row r="35" spans="1:27">
      <c r="A35" s="233">
        <v>18740</v>
      </c>
      <c r="B35" s="234" t="s">
        <v>27</v>
      </c>
      <c r="C35" s="330">
        <v>6.0000000000000002E-6</v>
      </c>
      <c r="D35" s="330">
        <v>6.0000000000000002E-6</v>
      </c>
      <c r="E35" s="345">
        <f>VLOOKUP(A35, '2021 Summary'!A:F,6,FALSE)</f>
        <v>-295</v>
      </c>
      <c r="F35" s="345">
        <v>-98</v>
      </c>
      <c r="G35" s="345"/>
      <c r="H35" s="345">
        <v>250</v>
      </c>
      <c r="I35" s="345">
        <v>10</v>
      </c>
      <c r="J35" s="345">
        <v>17</v>
      </c>
      <c r="K35" s="345">
        <v>167</v>
      </c>
      <c r="L35" s="345">
        <v>444</v>
      </c>
      <c r="M35" s="345"/>
      <c r="N35" s="345">
        <v>0</v>
      </c>
      <c r="O35" s="345">
        <v>0</v>
      </c>
      <c r="P35" s="345">
        <v>36</v>
      </c>
      <c r="Q35" s="345">
        <v>0</v>
      </c>
      <c r="R35" s="345">
        <v>36</v>
      </c>
      <c r="S35" s="345"/>
      <c r="T35" s="345">
        <v>217</v>
      </c>
      <c r="U35" s="345">
        <v>26</v>
      </c>
      <c r="V35" s="345">
        <v>243</v>
      </c>
      <c r="X35" s="345">
        <v>-61.878</v>
      </c>
      <c r="Y35" s="345">
        <v>-131.42400000000001</v>
      </c>
      <c r="Z35" s="345">
        <v>-103.152</v>
      </c>
      <c r="AA35" s="345">
        <v>-91.59</v>
      </c>
    </row>
    <row r="36" spans="1:27">
      <c r="A36" s="233">
        <v>18780</v>
      </c>
      <c r="B36" s="234" t="s">
        <v>28</v>
      </c>
      <c r="C36" s="330">
        <v>2.12E-5</v>
      </c>
      <c r="D36" s="330">
        <v>2.0100000000000001E-5</v>
      </c>
      <c r="E36" s="345">
        <f>VLOOKUP(A36, '2021 Summary'!A:F,6,FALSE)</f>
        <v>-989</v>
      </c>
      <c r="F36" s="345">
        <v>-346</v>
      </c>
      <c r="G36" s="345"/>
      <c r="H36" s="345">
        <v>883</v>
      </c>
      <c r="I36" s="345">
        <v>34</v>
      </c>
      <c r="J36" s="345">
        <v>61</v>
      </c>
      <c r="K36" s="345">
        <v>0</v>
      </c>
      <c r="L36" s="345">
        <v>978</v>
      </c>
      <c r="M36" s="345"/>
      <c r="N36" s="345">
        <v>0</v>
      </c>
      <c r="O36" s="345">
        <v>0</v>
      </c>
      <c r="P36" s="345">
        <v>126</v>
      </c>
      <c r="Q36" s="345">
        <v>661</v>
      </c>
      <c r="R36" s="345">
        <v>787</v>
      </c>
      <c r="S36" s="345"/>
      <c r="T36" s="345">
        <v>767</v>
      </c>
      <c r="U36" s="345">
        <v>-146</v>
      </c>
      <c r="V36" s="345">
        <v>621</v>
      </c>
      <c r="X36" s="345">
        <v>-218.63560000000001</v>
      </c>
      <c r="Y36" s="345">
        <v>-464.3648</v>
      </c>
      <c r="Z36" s="345">
        <v>-364.47039999999998</v>
      </c>
      <c r="AA36" s="345">
        <v>-323.61799999999999</v>
      </c>
    </row>
    <row r="37" spans="1:27">
      <c r="A37" s="233">
        <v>19005</v>
      </c>
      <c r="B37" s="234" t="s">
        <v>29</v>
      </c>
      <c r="C37" s="330">
        <v>6.5930000000000003E-4</v>
      </c>
      <c r="D37" s="330">
        <v>6.4959999999999996E-4</v>
      </c>
      <c r="E37" s="345">
        <f>VLOOKUP(A37, '2021 Summary'!A:F,6,FALSE)</f>
        <v>-31956</v>
      </c>
      <c r="F37" s="345">
        <v>-10769</v>
      </c>
      <c r="G37" s="345"/>
      <c r="H37" s="345">
        <v>27458</v>
      </c>
      <c r="I37" s="345">
        <v>1051</v>
      </c>
      <c r="J37" s="345">
        <v>1891</v>
      </c>
      <c r="K37" s="345">
        <v>11156</v>
      </c>
      <c r="L37" s="345">
        <v>41556</v>
      </c>
      <c r="M37" s="345"/>
      <c r="N37" s="345">
        <v>0</v>
      </c>
      <c r="O37" s="345">
        <v>0</v>
      </c>
      <c r="P37" s="345">
        <v>3910</v>
      </c>
      <c r="Q37" s="345">
        <v>0</v>
      </c>
      <c r="R37" s="345">
        <v>3910</v>
      </c>
      <c r="S37" s="345"/>
      <c r="T37" s="345">
        <v>23848</v>
      </c>
      <c r="U37" s="345">
        <v>1890</v>
      </c>
      <c r="V37" s="345">
        <v>25738</v>
      </c>
      <c r="X37" s="345">
        <v>-6799.3609000000006</v>
      </c>
      <c r="Y37" s="345">
        <v>-14441.307200000001</v>
      </c>
      <c r="Z37" s="345">
        <v>-11334.685600000001</v>
      </c>
      <c r="AA37" s="345">
        <v>-10064.2145</v>
      </c>
    </row>
    <row r="38" spans="1:27">
      <c r="A38" s="233">
        <v>19100</v>
      </c>
      <c r="B38" s="234" t="s">
        <v>30</v>
      </c>
      <c r="C38" s="330">
        <v>6.809380000000001E-2</v>
      </c>
      <c r="D38" s="330">
        <v>6.1888100000000001E-2</v>
      </c>
      <c r="E38" s="345">
        <f>VLOOKUP(A38, '2021 Summary'!A:F,6,FALSE)</f>
        <v>-3044523</v>
      </c>
      <c r="F38" s="345">
        <v>-1112244</v>
      </c>
      <c r="G38" s="345"/>
      <c r="H38" s="345">
        <v>2835902</v>
      </c>
      <c r="I38" s="345">
        <v>108542</v>
      </c>
      <c r="J38" s="345">
        <v>195293</v>
      </c>
      <c r="K38" s="345">
        <v>106462</v>
      </c>
      <c r="L38" s="345">
        <v>3246199</v>
      </c>
      <c r="M38" s="345"/>
      <c r="N38" s="345">
        <v>0</v>
      </c>
      <c r="O38" s="345">
        <v>0</v>
      </c>
      <c r="P38" s="345">
        <v>403796</v>
      </c>
      <c r="Q38" s="345">
        <v>465939</v>
      </c>
      <c r="R38" s="345">
        <v>869735</v>
      </c>
      <c r="S38" s="345"/>
      <c r="T38" s="345">
        <v>2463021</v>
      </c>
      <c r="U38" s="345">
        <v>-31407</v>
      </c>
      <c r="V38" s="345">
        <v>2431614</v>
      </c>
      <c r="X38" s="345">
        <v>-702251.35940000007</v>
      </c>
      <c r="Y38" s="345">
        <v>-1491526.5952000003</v>
      </c>
      <c r="Z38" s="345">
        <v>-1170668.6096000001</v>
      </c>
      <c r="AA38" s="345">
        <v>-1039451.8570000002</v>
      </c>
    </row>
    <row r="39" spans="1:27">
      <c r="A39" s="233">
        <v>20100</v>
      </c>
      <c r="B39" s="234" t="s">
        <v>31</v>
      </c>
      <c r="C39" s="330">
        <v>1.05539E-2</v>
      </c>
      <c r="D39" s="330">
        <v>1.0826300000000001E-2</v>
      </c>
      <c r="E39" s="345">
        <f>VLOOKUP(A39, '2021 Summary'!A:F,6,FALSE)</f>
        <v>-532589</v>
      </c>
      <c r="F39" s="345">
        <v>-172387</v>
      </c>
      <c r="G39" s="345"/>
      <c r="H39" s="345">
        <v>439538</v>
      </c>
      <c r="I39" s="345">
        <v>16823</v>
      </c>
      <c r="J39" s="345">
        <v>30269</v>
      </c>
      <c r="K39" s="345">
        <v>24936</v>
      </c>
      <c r="L39" s="345">
        <v>511566</v>
      </c>
      <c r="M39" s="345"/>
      <c r="N39" s="345">
        <v>0</v>
      </c>
      <c r="O39" s="345">
        <v>0</v>
      </c>
      <c r="P39" s="345">
        <v>62585</v>
      </c>
      <c r="Q39" s="345">
        <v>26373</v>
      </c>
      <c r="R39" s="345">
        <v>88958</v>
      </c>
      <c r="S39" s="345"/>
      <c r="T39" s="345">
        <v>381745</v>
      </c>
      <c r="U39" s="345">
        <v>-188</v>
      </c>
      <c r="V39" s="345">
        <v>381557</v>
      </c>
      <c r="X39" s="345">
        <v>-108842.3707</v>
      </c>
      <c r="Y39" s="345">
        <v>-231172.6256</v>
      </c>
      <c r="Z39" s="345">
        <v>-181442.6488</v>
      </c>
      <c r="AA39" s="345">
        <v>-161105.28349999999</v>
      </c>
    </row>
    <row r="40" spans="1:27">
      <c r="A40" s="233">
        <v>20200</v>
      </c>
      <c r="B40" s="234" t="s">
        <v>32</v>
      </c>
      <c r="C40" s="330">
        <v>1.4992E-3</v>
      </c>
      <c r="D40" s="330">
        <v>1.5732999999999999E-3</v>
      </c>
      <c r="E40" s="345">
        <f>VLOOKUP(A40, '2021 Summary'!A:F,6,FALSE)</f>
        <v>-77397</v>
      </c>
      <c r="F40" s="345">
        <v>-24488</v>
      </c>
      <c r="G40" s="345"/>
      <c r="H40" s="345">
        <v>62437</v>
      </c>
      <c r="I40" s="345">
        <v>2390</v>
      </c>
      <c r="J40" s="345">
        <v>4300</v>
      </c>
      <c r="K40" s="345">
        <v>8410</v>
      </c>
      <c r="L40" s="345">
        <v>77537</v>
      </c>
      <c r="M40" s="345"/>
      <c r="N40" s="345">
        <v>0</v>
      </c>
      <c r="O40" s="345">
        <v>0</v>
      </c>
      <c r="P40" s="345">
        <v>8890</v>
      </c>
      <c r="Q40" s="345">
        <v>1247</v>
      </c>
      <c r="R40" s="345">
        <v>10137</v>
      </c>
      <c r="S40" s="345"/>
      <c r="T40" s="345">
        <v>54228</v>
      </c>
      <c r="U40" s="345">
        <v>1049</v>
      </c>
      <c r="V40" s="345">
        <v>55277</v>
      </c>
      <c r="X40" s="345">
        <v>-15461.249600000001</v>
      </c>
      <c r="Y40" s="345">
        <v>-32838.476799999997</v>
      </c>
      <c r="Z40" s="345">
        <v>-25774.2464</v>
      </c>
      <c r="AA40" s="345">
        <v>-22885.288</v>
      </c>
    </row>
    <row r="41" spans="1:27">
      <c r="A41" s="233">
        <v>20300</v>
      </c>
      <c r="B41" s="234" t="s">
        <v>33</v>
      </c>
      <c r="C41" s="330">
        <v>2.3030200000000001E-2</v>
      </c>
      <c r="D41" s="330">
        <v>2.4827499999999999E-2</v>
      </c>
      <c r="E41" s="345">
        <f>VLOOKUP(A41, '2021 Summary'!A:F,6,FALSE)</f>
        <v>-1221364</v>
      </c>
      <c r="F41" s="345">
        <v>-376175</v>
      </c>
      <c r="G41" s="345"/>
      <c r="H41" s="345">
        <v>959139</v>
      </c>
      <c r="I41" s="345">
        <v>36710</v>
      </c>
      <c r="J41" s="345">
        <v>66051</v>
      </c>
      <c r="K41" s="345">
        <v>148592</v>
      </c>
      <c r="L41" s="345">
        <v>1210492</v>
      </c>
      <c r="M41" s="345"/>
      <c r="N41" s="345">
        <v>0</v>
      </c>
      <c r="O41" s="345">
        <v>0</v>
      </c>
      <c r="P41" s="345">
        <v>136569</v>
      </c>
      <c r="Q41" s="345">
        <v>31023</v>
      </c>
      <c r="R41" s="345">
        <v>167592</v>
      </c>
      <c r="S41" s="345"/>
      <c r="T41" s="345">
        <v>833025</v>
      </c>
      <c r="U41" s="345">
        <v>8886</v>
      </c>
      <c r="V41" s="345">
        <v>841911</v>
      </c>
      <c r="X41" s="345">
        <v>-237510.45260000002</v>
      </c>
      <c r="Y41" s="345">
        <v>-504453.50080000004</v>
      </c>
      <c r="Z41" s="345">
        <v>-395935.19839999999</v>
      </c>
      <c r="AA41" s="345">
        <v>-351556.00300000003</v>
      </c>
    </row>
    <row r="42" spans="1:27">
      <c r="A42" s="233">
        <v>20400</v>
      </c>
      <c r="B42" s="234" t="s">
        <v>34</v>
      </c>
      <c r="C42" s="330">
        <v>1.1834E-3</v>
      </c>
      <c r="D42" s="330">
        <v>1.1797999999999999E-3</v>
      </c>
      <c r="E42" s="345">
        <f>VLOOKUP(A42, '2021 Summary'!A:F,6,FALSE)</f>
        <v>-58039</v>
      </c>
      <c r="F42" s="345">
        <v>-19330</v>
      </c>
      <c r="G42" s="345"/>
      <c r="H42" s="345">
        <v>49285</v>
      </c>
      <c r="I42" s="345">
        <v>1886</v>
      </c>
      <c r="J42" s="345">
        <v>3394</v>
      </c>
      <c r="K42" s="345">
        <v>3816</v>
      </c>
      <c r="L42" s="345">
        <v>58381</v>
      </c>
      <c r="M42" s="345"/>
      <c r="N42" s="345">
        <v>0</v>
      </c>
      <c r="O42" s="345">
        <v>0</v>
      </c>
      <c r="P42" s="345">
        <v>7018</v>
      </c>
      <c r="Q42" s="345">
        <v>0</v>
      </c>
      <c r="R42" s="345">
        <v>7018</v>
      </c>
      <c r="S42" s="345"/>
      <c r="T42" s="345">
        <v>42805</v>
      </c>
      <c r="U42" s="345">
        <v>769</v>
      </c>
      <c r="V42" s="345">
        <v>43574</v>
      </c>
      <c r="X42" s="345">
        <v>-12204.404200000001</v>
      </c>
      <c r="Y42" s="345">
        <v>-25921.193600000002</v>
      </c>
      <c r="Z42" s="345">
        <v>-20345.0128</v>
      </c>
      <c r="AA42" s="345">
        <v>-18064.600999999999</v>
      </c>
    </row>
    <row r="43" spans="1:27">
      <c r="A43" s="233">
        <v>20600</v>
      </c>
      <c r="B43" s="234" t="s">
        <v>35</v>
      </c>
      <c r="C43" s="330">
        <v>2.5823999999999999E-3</v>
      </c>
      <c r="D43" s="330">
        <v>2.7027000000000002E-3</v>
      </c>
      <c r="E43" s="345">
        <f>VLOOKUP(A43, '2021 Summary'!A:F,6,FALSE)</f>
        <v>-132957</v>
      </c>
      <c r="F43" s="345">
        <v>-42181</v>
      </c>
      <c r="G43" s="345"/>
      <c r="H43" s="345">
        <v>107549</v>
      </c>
      <c r="I43" s="345">
        <v>4116</v>
      </c>
      <c r="J43" s="345">
        <v>7406</v>
      </c>
      <c r="K43" s="345">
        <v>39133</v>
      </c>
      <c r="L43" s="345">
        <v>158204</v>
      </c>
      <c r="M43" s="345"/>
      <c r="N43" s="345">
        <v>0</v>
      </c>
      <c r="O43" s="345">
        <v>0</v>
      </c>
      <c r="P43" s="345">
        <v>15314</v>
      </c>
      <c r="Q43" s="345">
        <v>4105</v>
      </c>
      <c r="R43" s="345">
        <v>19419</v>
      </c>
      <c r="S43" s="345"/>
      <c r="T43" s="345">
        <v>93408</v>
      </c>
      <c r="U43" s="345">
        <v>4167</v>
      </c>
      <c r="V43" s="345">
        <v>97575</v>
      </c>
      <c r="X43" s="345">
        <v>-26632.2912</v>
      </c>
      <c r="Y43" s="345">
        <v>-56564.889599999995</v>
      </c>
      <c r="Z43" s="345">
        <v>-44396.620799999997</v>
      </c>
      <c r="AA43" s="345">
        <v>-39420.335999999996</v>
      </c>
    </row>
    <row r="44" spans="1:27">
      <c r="A44" s="233">
        <v>20700</v>
      </c>
      <c r="B44" s="234" t="s">
        <v>36</v>
      </c>
      <c r="C44" s="330">
        <v>6.0894E-3</v>
      </c>
      <c r="D44" s="330">
        <v>6.1679999999999999E-3</v>
      </c>
      <c r="E44" s="345">
        <f>VLOOKUP(A44, '2021 Summary'!A:F,6,FALSE)</f>
        <v>-303429</v>
      </c>
      <c r="F44" s="345">
        <v>-99464</v>
      </c>
      <c r="G44" s="345"/>
      <c r="H44" s="345">
        <v>253605</v>
      </c>
      <c r="I44" s="345">
        <v>9707</v>
      </c>
      <c r="J44" s="345">
        <v>17464</v>
      </c>
      <c r="K44" s="345">
        <v>20032</v>
      </c>
      <c r="L44" s="345">
        <v>300808</v>
      </c>
      <c r="M44" s="345"/>
      <c r="N44" s="345">
        <v>0</v>
      </c>
      <c r="O44" s="345">
        <v>0</v>
      </c>
      <c r="P44" s="345">
        <v>36110</v>
      </c>
      <c r="Q44" s="345">
        <v>7716</v>
      </c>
      <c r="R44" s="345">
        <v>43826</v>
      </c>
      <c r="S44" s="345"/>
      <c r="T44" s="345">
        <v>220260</v>
      </c>
      <c r="U44" s="345">
        <v>1930</v>
      </c>
      <c r="V44" s="345">
        <v>222190</v>
      </c>
      <c r="X44" s="345">
        <v>-62799.982199999999</v>
      </c>
      <c r="Y44" s="345">
        <v>-133382.2176</v>
      </c>
      <c r="Z44" s="345">
        <v>-104688.9648</v>
      </c>
      <c r="AA44" s="345">
        <v>-92954.691000000006</v>
      </c>
    </row>
    <row r="45" spans="1:27">
      <c r="A45" s="233">
        <v>20800</v>
      </c>
      <c r="B45" s="234" t="s">
        <v>37</v>
      </c>
      <c r="C45" s="330">
        <v>4.3189999999999999E-3</v>
      </c>
      <c r="D45" s="330">
        <v>4.4701000000000003E-3</v>
      </c>
      <c r="E45" s="345">
        <f>VLOOKUP(A45, '2021 Summary'!A:F,6,FALSE)</f>
        <v>-219902</v>
      </c>
      <c r="F45" s="345">
        <v>-70547</v>
      </c>
      <c r="G45" s="345"/>
      <c r="H45" s="345">
        <v>179873</v>
      </c>
      <c r="I45" s="345">
        <v>6884</v>
      </c>
      <c r="J45" s="345">
        <v>12387</v>
      </c>
      <c r="K45" s="345">
        <v>46018</v>
      </c>
      <c r="L45" s="345">
        <v>245162</v>
      </c>
      <c r="M45" s="345"/>
      <c r="N45" s="345">
        <v>0</v>
      </c>
      <c r="O45" s="345">
        <v>0</v>
      </c>
      <c r="P45" s="345">
        <v>25612</v>
      </c>
      <c r="Q45" s="345">
        <v>0</v>
      </c>
      <c r="R45" s="345">
        <v>25612</v>
      </c>
      <c r="S45" s="345"/>
      <c r="T45" s="345">
        <v>156223</v>
      </c>
      <c r="U45" s="345">
        <v>8174</v>
      </c>
      <c r="V45" s="345">
        <v>164397</v>
      </c>
      <c r="X45" s="345">
        <v>-44541.847000000002</v>
      </c>
      <c r="Y45" s="345">
        <v>-94603.376000000004</v>
      </c>
      <c r="Z45" s="345">
        <v>-74252.247999999992</v>
      </c>
      <c r="AA45" s="345">
        <v>-65929.535000000003</v>
      </c>
    </row>
    <row r="46" spans="1:27">
      <c r="A46" s="233">
        <v>20900</v>
      </c>
      <c r="B46" s="234" t="s">
        <v>38</v>
      </c>
      <c r="C46" s="330">
        <v>1.0312200000000001E-2</v>
      </c>
      <c r="D46" s="330">
        <v>1.04657E-2</v>
      </c>
      <c r="E46" s="345">
        <f>VLOOKUP(A46, '2021 Summary'!A:F,6,FALSE)</f>
        <v>-514850</v>
      </c>
      <c r="F46" s="345">
        <v>-168439</v>
      </c>
      <c r="G46" s="345"/>
      <c r="H46" s="345">
        <v>429472</v>
      </c>
      <c r="I46" s="345">
        <v>16438</v>
      </c>
      <c r="J46" s="345">
        <v>29575</v>
      </c>
      <c r="K46" s="345">
        <v>14636</v>
      </c>
      <c r="L46" s="345">
        <v>490121</v>
      </c>
      <c r="M46" s="345"/>
      <c r="N46" s="345">
        <v>0</v>
      </c>
      <c r="O46" s="345">
        <v>0</v>
      </c>
      <c r="P46" s="345">
        <v>61151</v>
      </c>
      <c r="Q46" s="345">
        <v>38008</v>
      </c>
      <c r="R46" s="345">
        <v>99159</v>
      </c>
      <c r="S46" s="345"/>
      <c r="T46" s="345">
        <v>373003</v>
      </c>
      <c r="U46" s="345">
        <v>-4706</v>
      </c>
      <c r="V46" s="345">
        <v>368297</v>
      </c>
      <c r="X46" s="345">
        <v>-106349.71860000001</v>
      </c>
      <c r="Y46" s="345">
        <v>-225878.42880000002</v>
      </c>
      <c r="Z46" s="345">
        <v>-177287.34240000002</v>
      </c>
      <c r="AA46" s="345">
        <v>-157415.73300000001</v>
      </c>
    </row>
    <row r="47" spans="1:27">
      <c r="A47" s="233">
        <v>21200</v>
      </c>
      <c r="B47" s="234" t="s">
        <v>39</v>
      </c>
      <c r="C47" s="330">
        <v>3.0722000000000002E-3</v>
      </c>
      <c r="D47" s="330">
        <v>3.2033999999999999E-3</v>
      </c>
      <c r="E47" s="345">
        <f>VLOOKUP(A47, '2021 Summary'!A:F,6,FALSE)</f>
        <v>-157588</v>
      </c>
      <c r="F47" s="345">
        <v>-50181</v>
      </c>
      <c r="G47" s="345"/>
      <c r="H47" s="345">
        <v>127948</v>
      </c>
      <c r="I47" s="345">
        <v>4897</v>
      </c>
      <c r="J47" s="345">
        <v>8811</v>
      </c>
      <c r="K47" s="345">
        <v>9431</v>
      </c>
      <c r="L47" s="345">
        <v>151087</v>
      </c>
      <c r="M47" s="345"/>
      <c r="N47" s="345">
        <v>0</v>
      </c>
      <c r="O47" s="345">
        <v>0</v>
      </c>
      <c r="P47" s="345">
        <v>18218</v>
      </c>
      <c r="Q47" s="345">
        <v>9274</v>
      </c>
      <c r="R47" s="345">
        <v>27492</v>
      </c>
      <c r="S47" s="345"/>
      <c r="T47" s="345">
        <v>111125</v>
      </c>
      <c r="U47" s="345">
        <v>-196</v>
      </c>
      <c r="V47" s="345">
        <v>110929</v>
      </c>
      <c r="X47" s="345">
        <v>-31683.598600000001</v>
      </c>
      <c r="Y47" s="345">
        <v>-67293.468800000002</v>
      </c>
      <c r="Z47" s="345">
        <v>-52817.262400000007</v>
      </c>
      <c r="AA47" s="345">
        <v>-46897.133000000002</v>
      </c>
    </row>
    <row r="48" spans="1:27">
      <c r="A48" s="233">
        <v>21300</v>
      </c>
      <c r="B48" s="234" t="s">
        <v>40</v>
      </c>
      <c r="C48" s="330">
        <v>3.7497099999999998E-2</v>
      </c>
      <c r="D48" s="330">
        <v>3.9565400000000001E-2</v>
      </c>
      <c r="E48" s="345">
        <f>VLOOKUP(A48, '2021 Summary'!A:F,6,FALSE)</f>
        <v>-1946380</v>
      </c>
      <c r="F48" s="345">
        <v>-612478</v>
      </c>
      <c r="G48" s="345"/>
      <c r="H48" s="345">
        <v>1561642</v>
      </c>
      <c r="I48" s="345">
        <v>59770</v>
      </c>
      <c r="J48" s="345">
        <v>107542</v>
      </c>
      <c r="K48" s="345">
        <v>141695</v>
      </c>
      <c r="L48" s="345">
        <v>1870649</v>
      </c>
      <c r="M48" s="345"/>
      <c r="N48" s="345">
        <v>0</v>
      </c>
      <c r="O48" s="345">
        <v>0</v>
      </c>
      <c r="P48" s="345">
        <v>222358</v>
      </c>
      <c r="Q48" s="345">
        <v>96054</v>
      </c>
      <c r="R48" s="345">
        <v>318412</v>
      </c>
      <c r="S48" s="345"/>
      <c r="T48" s="345">
        <v>1356308</v>
      </c>
      <c r="U48" s="345">
        <v>-680</v>
      </c>
      <c r="V48" s="345">
        <v>1355628</v>
      </c>
      <c r="X48" s="345">
        <v>-386707.59229999996</v>
      </c>
      <c r="Y48" s="345">
        <v>-821336.47840000002</v>
      </c>
      <c r="Z48" s="345">
        <v>-644650.14319999993</v>
      </c>
      <c r="AA48" s="345">
        <v>-572393.23149999999</v>
      </c>
    </row>
    <row r="49" spans="1:27">
      <c r="A49" s="233">
        <v>21520</v>
      </c>
      <c r="B49" s="234" t="s">
        <v>344</v>
      </c>
      <c r="C49" s="330">
        <v>7.0873000000000005E-2</v>
      </c>
      <c r="D49" s="330">
        <v>7.09259E-2</v>
      </c>
      <c r="E49" s="345">
        <f>VLOOKUP(A49, '2021 Summary'!A:F,6,FALSE)</f>
        <v>-3489129</v>
      </c>
      <c r="F49" s="345">
        <v>-1157640</v>
      </c>
      <c r="G49" s="345"/>
      <c r="H49" s="345">
        <v>2951648</v>
      </c>
      <c r="I49" s="345">
        <v>112972</v>
      </c>
      <c r="J49" s="345">
        <v>203264</v>
      </c>
      <c r="K49" s="345">
        <v>0</v>
      </c>
      <c r="L49" s="345">
        <v>3267884</v>
      </c>
      <c r="M49" s="345"/>
      <c r="N49" s="345">
        <v>0</v>
      </c>
      <c r="O49" s="345">
        <v>0</v>
      </c>
      <c r="P49" s="345">
        <v>420277</v>
      </c>
      <c r="Q49" s="345">
        <v>225420</v>
      </c>
      <c r="R49" s="345">
        <v>645697</v>
      </c>
      <c r="S49" s="345"/>
      <c r="T49" s="345">
        <v>2563547</v>
      </c>
      <c r="U49" s="345">
        <v>-41268</v>
      </c>
      <c r="V49" s="345">
        <v>2522279</v>
      </c>
      <c r="X49" s="345">
        <v>-730913.24900000007</v>
      </c>
      <c r="Y49" s="345">
        <v>-1552402.192</v>
      </c>
      <c r="Z49" s="345">
        <v>-1218448.6160000002</v>
      </c>
      <c r="AA49" s="345">
        <v>-1081876.345</v>
      </c>
    </row>
    <row r="50" spans="1:27">
      <c r="A50" s="233">
        <v>21525</v>
      </c>
      <c r="B50" s="234" t="s">
        <v>329</v>
      </c>
      <c r="C50" s="330">
        <v>1.8462000000000001E-3</v>
      </c>
      <c r="D50" s="330">
        <v>1.7688000000000001E-3</v>
      </c>
      <c r="E50" s="345">
        <f>VLOOKUP(A50, '2021 Summary'!A:F,6,FALSE)</f>
        <v>-87014</v>
      </c>
      <c r="F50" s="345">
        <v>-30156</v>
      </c>
      <c r="G50" s="345"/>
      <c r="H50" s="345">
        <v>76889</v>
      </c>
      <c r="I50" s="345">
        <v>2943</v>
      </c>
      <c r="J50" s="345">
        <v>5295</v>
      </c>
      <c r="K50" s="345">
        <v>16348</v>
      </c>
      <c r="L50" s="345">
        <v>101475</v>
      </c>
      <c r="M50" s="345"/>
      <c r="N50" s="345">
        <v>0</v>
      </c>
      <c r="O50" s="345">
        <v>0</v>
      </c>
      <c r="P50" s="345">
        <v>10948</v>
      </c>
      <c r="Q50" s="345">
        <v>24954</v>
      </c>
      <c r="R50" s="345">
        <v>35902</v>
      </c>
      <c r="S50" s="345"/>
      <c r="T50" s="345">
        <v>66779</v>
      </c>
      <c r="U50" s="345">
        <v>218</v>
      </c>
      <c r="V50" s="345">
        <v>66997</v>
      </c>
      <c r="X50" s="345">
        <v>-19039.8606</v>
      </c>
      <c r="Y50" s="345">
        <v>-40439.164799999999</v>
      </c>
      <c r="Z50" s="345">
        <v>-31739.870400000003</v>
      </c>
      <c r="AA50" s="345">
        <v>-28182.243000000002</v>
      </c>
    </row>
    <row r="51" spans="1:27">
      <c r="A51" s="233">
        <v>21525.200000000001</v>
      </c>
      <c r="B51" s="234" t="s">
        <v>330</v>
      </c>
      <c r="C51" s="330">
        <v>1.133E-4</v>
      </c>
      <c r="D51" s="330">
        <v>1.6469999999999999E-4</v>
      </c>
      <c r="E51" s="345">
        <f>VLOOKUP(A51, '2021 Summary'!A:F,6,FALSE)</f>
        <v>-8102</v>
      </c>
      <c r="F51" s="345">
        <v>-1851</v>
      </c>
      <c r="G51" s="345"/>
      <c r="H51" s="345">
        <v>4719</v>
      </c>
      <c r="I51" s="345">
        <v>181</v>
      </c>
      <c r="J51" s="345">
        <v>325</v>
      </c>
      <c r="K51" s="345">
        <v>7486</v>
      </c>
      <c r="L51" s="345">
        <v>12711</v>
      </c>
      <c r="M51" s="345"/>
      <c r="N51" s="345">
        <v>0</v>
      </c>
      <c r="O51" s="345">
        <v>0</v>
      </c>
      <c r="P51" s="345">
        <v>672</v>
      </c>
      <c r="Q51" s="345">
        <v>3654</v>
      </c>
      <c r="R51" s="345">
        <v>4326</v>
      </c>
      <c r="S51" s="345"/>
      <c r="T51" s="345">
        <v>4098</v>
      </c>
      <c r="U51" s="345">
        <v>716</v>
      </c>
      <c r="V51" s="345">
        <v>4814</v>
      </c>
      <c r="X51" s="345">
        <v>-1168.4629</v>
      </c>
      <c r="Y51" s="345">
        <v>-2481.7231999999999</v>
      </c>
      <c r="Z51" s="345">
        <v>-1947.8536000000001</v>
      </c>
      <c r="AA51" s="345">
        <v>-1729.5245</v>
      </c>
    </row>
    <row r="52" spans="1:27">
      <c r="A52" s="233">
        <v>21550</v>
      </c>
      <c r="B52" s="234" t="s">
        <v>41</v>
      </c>
      <c r="C52" s="330">
        <v>4.4697300000000002E-2</v>
      </c>
      <c r="D52" s="330">
        <v>4.4250199999999996E-2</v>
      </c>
      <c r="E52" s="345">
        <f>VLOOKUP(A52, '2021 Summary'!A:F,6,FALSE)</f>
        <v>-2176844</v>
      </c>
      <c r="F52" s="345">
        <v>-730086</v>
      </c>
      <c r="G52" s="345"/>
      <c r="H52" s="345">
        <v>1861508</v>
      </c>
      <c r="I52" s="345">
        <v>71247</v>
      </c>
      <c r="J52" s="345">
        <v>128192</v>
      </c>
      <c r="K52" s="345">
        <v>0</v>
      </c>
      <c r="L52" s="345">
        <v>2060947</v>
      </c>
      <c r="M52" s="345"/>
      <c r="N52" s="345">
        <v>0</v>
      </c>
      <c r="O52" s="345">
        <v>0</v>
      </c>
      <c r="P52" s="345">
        <v>265055</v>
      </c>
      <c r="Q52" s="345">
        <v>421847</v>
      </c>
      <c r="R52" s="345">
        <v>686902</v>
      </c>
      <c r="S52" s="345"/>
      <c r="T52" s="345">
        <v>1616746</v>
      </c>
      <c r="U52" s="345">
        <v>-65742</v>
      </c>
      <c r="V52" s="345">
        <v>1551004</v>
      </c>
      <c r="X52" s="345">
        <v>-460963.2549</v>
      </c>
      <c r="Y52" s="345">
        <v>-979049.65919999999</v>
      </c>
      <c r="Z52" s="345">
        <v>-768435.98160000006</v>
      </c>
      <c r="AA52" s="345">
        <v>-682304.28450000007</v>
      </c>
    </row>
    <row r="53" spans="1:27">
      <c r="A53" s="233">
        <v>21570</v>
      </c>
      <c r="B53" s="234" t="s">
        <v>42</v>
      </c>
      <c r="C53" s="330">
        <v>1.916E-4</v>
      </c>
      <c r="D53" s="330">
        <v>1.873E-4</v>
      </c>
      <c r="E53" s="345">
        <f>VLOOKUP(A53, '2021 Summary'!A:F,6,FALSE)</f>
        <v>-9214</v>
      </c>
      <c r="F53" s="345">
        <v>-3130</v>
      </c>
      <c r="G53" s="345"/>
      <c r="H53" s="345">
        <v>7980</v>
      </c>
      <c r="I53" s="345">
        <v>305</v>
      </c>
      <c r="J53" s="345">
        <v>550</v>
      </c>
      <c r="K53" s="345">
        <v>420</v>
      </c>
      <c r="L53" s="345">
        <v>9255</v>
      </c>
      <c r="M53" s="345"/>
      <c r="N53" s="345">
        <v>0</v>
      </c>
      <c r="O53" s="345">
        <v>0</v>
      </c>
      <c r="P53" s="345">
        <v>1136</v>
      </c>
      <c r="Q53" s="345">
        <v>937</v>
      </c>
      <c r="R53" s="345">
        <v>2073</v>
      </c>
      <c r="S53" s="345"/>
      <c r="T53" s="345">
        <v>6930</v>
      </c>
      <c r="U53" s="345">
        <v>-30</v>
      </c>
      <c r="V53" s="345">
        <v>6900</v>
      </c>
      <c r="X53" s="345">
        <v>-1975.9708000000001</v>
      </c>
      <c r="Y53" s="345">
        <v>-4196.8063999999995</v>
      </c>
      <c r="Z53" s="345">
        <v>-3293.9872</v>
      </c>
      <c r="AA53" s="345">
        <v>-2924.7739999999999</v>
      </c>
    </row>
    <row r="54" spans="1:27">
      <c r="A54" s="233">
        <v>21800</v>
      </c>
      <c r="B54" s="234" t="s">
        <v>43</v>
      </c>
      <c r="C54" s="330">
        <v>5.8225000000000004E-3</v>
      </c>
      <c r="D54" s="330">
        <v>5.9278999999999998E-3</v>
      </c>
      <c r="E54" s="345">
        <f>VLOOKUP(A54, '2021 Summary'!A:F,6,FALSE)</f>
        <v>-291617</v>
      </c>
      <c r="F54" s="345">
        <v>-95105</v>
      </c>
      <c r="G54" s="345"/>
      <c r="H54" s="345">
        <v>242490</v>
      </c>
      <c r="I54" s="345">
        <v>9281</v>
      </c>
      <c r="J54" s="345">
        <v>16699</v>
      </c>
      <c r="K54" s="345">
        <v>5876</v>
      </c>
      <c r="L54" s="345">
        <v>274346</v>
      </c>
      <c r="M54" s="345"/>
      <c r="N54" s="345">
        <v>0</v>
      </c>
      <c r="O54" s="345">
        <v>0</v>
      </c>
      <c r="P54" s="345">
        <v>34527</v>
      </c>
      <c r="Q54" s="345">
        <v>19426</v>
      </c>
      <c r="R54" s="345">
        <v>53953</v>
      </c>
      <c r="S54" s="345"/>
      <c r="T54" s="345">
        <v>210606</v>
      </c>
      <c r="U54" s="345">
        <v>-3124</v>
      </c>
      <c r="V54" s="345">
        <v>207482</v>
      </c>
      <c r="X54" s="345">
        <v>-60047.442500000005</v>
      </c>
      <c r="Y54" s="345">
        <v>-127536.04000000001</v>
      </c>
      <c r="Z54" s="345">
        <v>-100100.42000000001</v>
      </c>
      <c r="AA54" s="345">
        <v>-88880.462500000009</v>
      </c>
    </row>
    <row r="55" spans="1:27">
      <c r="A55" s="233">
        <v>21900</v>
      </c>
      <c r="B55" s="234" t="s">
        <v>44</v>
      </c>
      <c r="C55" s="330">
        <v>2.6833E-3</v>
      </c>
      <c r="D55" s="330">
        <v>2.8598E-3</v>
      </c>
      <c r="E55" s="345">
        <f>VLOOKUP(A55, '2021 Summary'!A:F,6,FALSE)</f>
        <v>-140685</v>
      </c>
      <c r="F55" s="345">
        <v>-43829</v>
      </c>
      <c r="G55" s="345"/>
      <c r="H55" s="345">
        <v>111751</v>
      </c>
      <c r="I55" s="345">
        <v>4277</v>
      </c>
      <c r="J55" s="345">
        <v>7696</v>
      </c>
      <c r="K55" s="345">
        <v>54273</v>
      </c>
      <c r="L55" s="345">
        <v>177997</v>
      </c>
      <c r="M55" s="345"/>
      <c r="N55" s="345">
        <v>0</v>
      </c>
      <c r="O55" s="345">
        <v>0</v>
      </c>
      <c r="P55" s="345">
        <v>15912</v>
      </c>
      <c r="Q55" s="345">
        <v>0</v>
      </c>
      <c r="R55" s="345">
        <v>15912</v>
      </c>
      <c r="S55" s="345"/>
      <c r="T55" s="345">
        <v>97058</v>
      </c>
      <c r="U55" s="345">
        <v>8436</v>
      </c>
      <c r="V55" s="345">
        <v>105494</v>
      </c>
      <c r="X55" s="345">
        <v>-27672.872899999998</v>
      </c>
      <c r="Y55" s="345">
        <v>-58775.003199999999</v>
      </c>
      <c r="Z55" s="345">
        <v>-46131.293599999997</v>
      </c>
      <c r="AA55" s="345">
        <v>-40960.574500000002</v>
      </c>
    </row>
    <row r="56" spans="1:27">
      <c r="A56" s="233">
        <v>22000</v>
      </c>
      <c r="B56" s="234" t="s">
        <v>45</v>
      </c>
      <c r="C56" s="330">
        <v>2.9742000000000002E-3</v>
      </c>
      <c r="D56" s="330">
        <v>2.8337000000000002E-3</v>
      </c>
      <c r="E56" s="345">
        <f>VLOOKUP(A56, '2021 Summary'!A:F,6,FALSE)</f>
        <v>-139401</v>
      </c>
      <c r="F56" s="345">
        <v>-48581</v>
      </c>
      <c r="G56" s="345"/>
      <c r="H56" s="345">
        <v>123867</v>
      </c>
      <c r="I56" s="345">
        <v>4741</v>
      </c>
      <c r="J56" s="345">
        <v>8530</v>
      </c>
      <c r="K56" s="345">
        <v>49365</v>
      </c>
      <c r="L56" s="345">
        <v>186503</v>
      </c>
      <c r="M56" s="345"/>
      <c r="N56" s="345">
        <v>0</v>
      </c>
      <c r="O56" s="345">
        <v>0</v>
      </c>
      <c r="P56" s="345">
        <v>17637</v>
      </c>
      <c r="Q56" s="345">
        <v>296</v>
      </c>
      <c r="R56" s="345">
        <v>17933</v>
      </c>
      <c r="S56" s="345"/>
      <c r="T56" s="345">
        <v>107580</v>
      </c>
      <c r="U56" s="345">
        <v>10282</v>
      </c>
      <c r="V56" s="345">
        <v>117862</v>
      </c>
      <c r="X56" s="345">
        <v>-30672.924600000002</v>
      </c>
      <c r="Y56" s="345">
        <v>-65146.876800000005</v>
      </c>
      <c r="Z56" s="345">
        <v>-51132.446400000001</v>
      </c>
      <c r="AA56" s="345">
        <v>-45401.163</v>
      </c>
    </row>
    <row r="57" spans="1:27">
      <c r="A57" s="233">
        <v>23000</v>
      </c>
      <c r="B57" s="234" t="s">
        <v>46</v>
      </c>
      <c r="C57" s="330">
        <v>2.3624000000000002E-3</v>
      </c>
      <c r="D57" s="330">
        <v>2.4535E-3</v>
      </c>
      <c r="E57" s="345">
        <f>VLOOKUP(A57, '2021 Summary'!A:F,6,FALSE)</f>
        <v>-120697</v>
      </c>
      <c r="F57" s="345">
        <v>-38587</v>
      </c>
      <c r="G57" s="345"/>
      <c r="H57" s="345">
        <v>98387</v>
      </c>
      <c r="I57" s="345">
        <v>3766</v>
      </c>
      <c r="J57" s="345">
        <v>6775</v>
      </c>
      <c r="K57" s="345">
        <v>15898</v>
      </c>
      <c r="L57" s="345">
        <v>124826</v>
      </c>
      <c r="M57" s="345"/>
      <c r="N57" s="345">
        <v>0</v>
      </c>
      <c r="O57" s="345">
        <v>0</v>
      </c>
      <c r="P57" s="345">
        <v>14009</v>
      </c>
      <c r="Q57" s="345">
        <v>0</v>
      </c>
      <c r="R57" s="345">
        <v>14009</v>
      </c>
      <c r="S57" s="345"/>
      <c r="T57" s="345">
        <v>85450</v>
      </c>
      <c r="U57" s="345">
        <v>2354</v>
      </c>
      <c r="V57" s="345">
        <v>87804</v>
      </c>
      <c r="X57" s="345">
        <v>-24363.431200000003</v>
      </c>
      <c r="Y57" s="345">
        <v>-51746.009600000005</v>
      </c>
      <c r="Z57" s="345">
        <v>-40614.380800000006</v>
      </c>
      <c r="AA57" s="345">
        <v>-36062.036</v>
      </c>
    </row>
    <row r="58" spans="1:27">
      <c r="A58" s="233">
        <v>23100</v>
      </c>
      <c r="B58" s="234" t="s">
        <v>47</v>
      </c>
      <c r="C58" s="330">
        <v>1.52067E-2</v>
      </c>
      <c r="D58" s="330">
        <v>1.6007199999999999E-2</v>
      </c>
      <c r="E58" s="345">
        <f>VLOOKUP(A58, '2021 Summary'!A:F,6,FALSE)</f>
        <v>-787458</v>
      </c>
      <c r="F58" s="345">
        <v>-248386</v>
      </c>
      <c r="G58" s="345"/>
      <c r="H58" s="345">
        <v>633313</v>
      </c>
      <c r="I58" s="345">
        <v>24239</v>
      </c>
      <c r="J58" s="345">
        <v>43613</v>
      </c>
      <c r="K58" s="345">
        <v>53148</v>
      </c>
      <c r="L58" s="345">
        <v>754313</v>
      </c>
      <c r="M58" s="345"/>
      <c r="N58" s="345">
        <v>0</v>
      </c>
      <c r="O58" s="345">
        <v>0</v>
      </c>
      <c r="P58" s="345">
        <v>90176</v>
      </c>
      <c r="Q58" s="345">
        <v>82412</v>
      </c>
      <c r="R58" s="345">
        <v>172588</v>
      </c>
      <c r="S58" s="345"/>
      <c r="T58" s="345">
        <v>550042</v>
      </c>
      <c r="U58" s="345">
        <v>-7609</v>
      </c>
      <c r="V58" s="345">
        <v>542433</v>
      </c>
      <c r="X58" s="345">
        <v>-156826.69709999999</v>
      </c>
      <c r="Y58" s="345">
        <v>-333087.55680000002</v>
      </c>
      <c r="Z58" s="345">
        <v>-261433.5864</v>
      </c>
      <c r="AA58" s="345">
        <v>-232130.27549999999</v>
      </c>
    </row>
    <row r="59" spans="1:27">
      <c r="A59" s="233">
        <v>23200</v>
      </c>
      <c r="B59" s="234" t="s">
        <v>48</v>
      </c>
      <c r="C59" s="330">
        <v>8.5939999999999992E-3</v>
      </c>
      <c r="D59" s="330">
        <v>8.4553000000000007E-3</v>
      </c>
      <c r="E59" s="345">
        <f>VLOOKUP(A59, '2021 Summary'!A:F,6,FALSE)</f>
        <v>-415950</v>
      </c>
      <c r="F59" s="345">
        <v>-140374</v>
      </c>
      <c r="G59" s="345"/>
      <c r="H59" s="345">
        <v>357914</v>
      </c>
      <c r="I59" s="345">
        <v>13699</v>
      </c>
      <c r="J59" s="345">
        <v>24648</v>
      </c>
      <c r="K59" s="345">
        <v>0</v>
      </c>
      <c r="L59" s="345">
        <v>396261</v>
      </c>
      <c r="M59" s="345"/>
      <c r="N59" s="345">
        <v>0</v>
      </c>
      <c r="O59" s="345">
        <v>0</v>
      </c>
      <c r="P59" s="345">
        <v>50962</v>
      </c>
      <c r="Q59" s="345">
        <v>61240</v>
      </c>
      <c r="R59" s="345">
        <v>112202</v>
      </c>
      <c r="S59" s="345"/>
      <c r="T59" s="345">
        <v>310854</v>
      </c>
      <c r="U59" s="345">
        <v>-10043</v>
      </c>
      <c r="V59" s="345">
        <v>300811</v>
      </c>
      <c r="X59" s="345">
        <v>-88629.921999999991</v>
      </c>
      <c r="Y59" s="345">
        <v>-188242.976</v>
      </c>
      <c r="Z59" s="345">
        <v>-147748.04799999998</v>
      </c>
      <c r="AA59" s="345">
        <v>-131187.40999999997</v>
      </c>
    </row>
    <row r="60" spans="1:27">
      <c r="A60" s="233">
        <v>30000</v>
      </c>
      <c r="B60" s="234" t="s">
        <v>49</v>
      </c>
      <c r="C60" s="330">
        <v>7.3130000000000005E-4</v>
      </c>
      <c r="D60" s="330">
        <v>7.6999999999999996E-4</v>
      </c>
      <c r="E60" s="345">
        <f>VLOOKUP(A60, '2021 Summary'!A:F,6,FALSE)</f>
        <v>-37879</v>
      </c>
      <c r="F60" s="345">
        <v>-11945</v>
      </c>
      <c r="G60" s="345"/>
      <c r="H60" s="345">
        <v>30456</v>
      </c>
      <c r="I60" s="345">
        <v>1166</v>
      </c>
      <c r="J60" s="345">
        <v>2097</v>
      </c>
      <c r="K60" s="345">
        <v>8784</v>
      </c>
      <c r="L60" s="345">
        <v>42503</v>
      </c>
      <c r="M60" s="345"/>
      <c r="N60" s="345">
        <v>0</v>
      </c>
      <c r="O60" s="345">
        <v>0</v>
      </c>
      <c r="P60" s="345">
        <v>4337</v>
      </c>
      <c r="Q60" s="345">
        <v>0</v>
      </c>
      <c r="R60" s="345">
        <v>4337</v>
      </c>
      <c r="S60" s="345"/>
      <c r="T60" s="345">
        <v>26452</v>
      </c>
      <c r="U60" s="345">
        <v>1607</v>
      </c>
      <c r="V60" s="345">
        <v>28059</v>
      </c>
      <c r="X60" s="345">
        <v>-7541.8969000000006</v>
      </c>
      <c r="Y60" s="345">
        <v>-16018.395200000001</v>
      </c>
      <c r="Z60" s="345">
        <v>-12572.509600000001</v>
      </c>
      <c r="AA60" s="345">
        <v>-11163.2945</v>
      </c>
    </row>
    <row r="61" spans="1:27">
      <c r="A61" s="233">
        <v>30100</v>
      </c>
      <c r="B61" s="234" t="s">
        <v>50</v>
      </c>
      <c r="C61" s="330">
        <v>7.3248000000000002E-3</v>
      </c>
      <c r="D61" s="330">
        <v>7.4105999999999998E-3</v>
      </c>
      <c r="E61" s="345">
        <f>VLOOKUP(A61, '2021 Summary'!A:F,6,FALSE)</f>
        <v>-364557</v>
      </c>
      <c r="F61" s="345">
        <v>-119643</v>
      </c>
      <c r="G61" s="345"/>
      <c r="H61" s="345">
        <v>305056</v>
      </c>
      <c r="I61" s="345">
        <v>11676</v>
      </c>
      <c r="J61" s="345">
        <v>21008</v>
      </c>
      <c r="K61" s="345">
        <v>1041</v>
      </c>
      <c r="L61" s="345">
        <v>338781</v>
      </c>
      <c r="M61" s="345"/>
      <c r="N61" s="345">
        <v>0</v>
      </c>
      <c r="O61" s="345">
        <v>0</v>
      </c>
      <c r="P61" s="345">
        <v>43436</v>
      </c>
      <c r="Q61" s="345">
        <v>9946</v>
      </c>
      <c r="R61" s="345">
        <v>53382</v>
      </c>
      <c r="S61" s="345"/>
      <c r="T61" s="345">
        <v>264945</v>
      </c>
      <c r="U61" s="345">
        <v>-1657</v>
      </c>
      <c r="V61" s="345">
        <v>263288</v>
      </c>
      <c r="X61" s="345">
        <v>-75540.662400000001</v>
      </c>
      <c r="Y61" s="345">
        <v>-160442.4192</v>
      </c>
      <c r="Z61" s="345">
        <v>-125927.96160000001</v>
      </c>
      <c r="AA61" s="345">
        <v>-111813.072</v>
      </c>
    </row>
    <row r="62" spans="1:27">
      <c r="A62" s="233">
        <v>30102</v>
      </c>
      <c r="B62" s="234" t="s">
        <v>51</v>
      </c>
      <c r="C62" s="330">
        <v>1.5779999999999999E-4</v>
      </c>
      <c r="D62" s="330">
        <v>1.5339999999999999E-4</v>
      </c>
      <c r="E62" s="345">
        <f>VLOOKUP(A62, '2021 Summary'!A:F,6,FALSE)</f>
        <v>-7546</v>
      </c>
      <c r="F62" s="345">
        <v>-2578</v>
      </c>
      <c r="G62" s="345"/>
      <c r="H62" s="345">
        <v>6572</v>
      </c>
      <c r="I62" s="345">
        <v>252</v>
      </c>
      <c r="J62" s="345">
        <v>453</v>
      </c>
      <c r="K62" s="345">
        <v>69</v>
      </c>
      <c r="L62" s="345">
        <v>7346</v>
      </c>
      <c r="M62" s="345"/>
      <c r="N62" s="345">
        <v>0</v>
      </c>
      <c r="O62" s="345">
        <v>0</v>
      </c>
      <c r="P62" s="345">
        <v>936</v>
      </c>
      <c r="Q62" s="345">
        <v>1980</v>
      </c>
      <c r="R62" s="345">
        <v>2916</v>
      </c>
      <c r="S62" s="345"/>
      <c r="T62" s="345">
        <v>5708</v>
      </c>
      <c r="U62" s="345">
        <v>-380</v>
      </c>
      <c r="V62" s="345">
        <v>5328</v>
      </c>
      <c r="X62" s="345">
        <v>-1627.3914</v>
      </c>
      <c r="Y62" s="345">
        <v>-3456.4511999999995</v>
      </c>
      <c r="Z62" s="345">
        <v>-2712.8975999999998</v>
      </c>
      <c r="AA62" s="345">
        <v>-2408.817</v>
      </c>
    </row>
    <row r="63" spans="1:27">
      <c r="A63" s="233">
        <v>30103</v>
      </c>
      <c r="B63" s="234" t="s">
        <v>52</v>
      </c>
      <c r="C63" s="330">
        <v>2.0460000000000001E-4</v>
      </c>
      <c r="D63" s="330">
        <v>2.1269999999999999E-4</v>
      </c>
      <c r="E63" s="345">
        <f>VLOOKUP(A63, '2021 Summary'!A:F,6,FALSE)</f>
        <v>-10464</v>
      </c>
      <c r="F63" s="345">
        <v>-3342</v>
      </c>
      <c r="G63" s="345"/>
      <c r="H63" s="345">
        <v>8521</v>
      </c>
      <c r="I63" s="345">
        <v>326</v>
      </c>
      <c r="J63" s="345">
        <v>587</v>
      </c>
      <c r="K63" s="345">
        <v>295</v>
      </c>
      <c r="L63" s="345">
        <v>9729</v>
      </c>
      <c r="M63" s="345"/>
      <c r="N63" s="345">
        <v>0</v>
      </c>
      <c r="O63" s="345">
        <v>0</v>
      </c>
      <c r="P63" s="345">
        <v>1213</v>
      </c>
      <c r="Q63" s="345">
        <v>2472</v>
      </c>
      <c r="R63" s="345">
        <v>3685</v>
      </c>
      <c r="S63" s="345"/>
      <c r="T63" s="345">
        <v>7401</v>
      </c>
      <c r="U63" s="345">
        <v>-480</v>
      </c>
      <c r="V63" s="345">
        <v>6921</v>
      </c>
      <c r="X63" s="345">
        <v>-2110.0398</v>
      </c>
      <c r="Y63" s="345">
        <v>-4481.5583999999999</v>
      </c>
      <c r="Z63" s="345">
        <v>-3517.4832000000001</v>
      </c>
      <c r="AA63" s="345">
        <v>-3123.2190000000001</v>
      </c>
    </row>
    <row r="64" spans="1:27">
      <c r="A64" s="233">
        <v>30104</v>
      </c>
      <c r="B64" s="234" t="s">
        <v>53</v>
      </c>
      <c r="C64" s="330">
        <v>1.11E-4</v>
      </c>
      <c r="D64" s="330">
        <v>1.031E-4</v>
      </c>
      <c r="E64" s="345">
        <f>VLOOKUP(A64, '2021 Summary'!A:F,6,FALSE)</f>
        <v>-5072</v>
      </c>
      <c r="F64" s="345">
        <v>-1813</v>
      </c>
      <c r="G64" s="345"/>
      <c r="H64" s="345">
        <v>4623</v>
      </c>
      <c r="I64" s="345">
        <v>177</v>
      </c>
      <c r="J64" s="345">
        <v>318</v>
      </c>
      <c r="K64" s="345">
        <v>838</v>
      </c>
      <c r="L64" s="345">
        <v>5956</v>
      </c>
      <c r="M64" s="345"/>
      <c r="N64" s="345">
        <v>0</v>
      </c>
      <c r="O64" s="345">
        <v>0</v>
      </c>
      <c r="P64" s="345">
        <v>658</v>
      </c>
      <c r="Q64" s="345">
        <v>1360</v>
      </c>
      <c r="R64" s="345">
        <v>2018</v>
      </c>
      <c r="S64" s="345"/>
      <c r="T64" s="345">
        <v>4015</v>
      </c>
      <c r="U64" s="345">
        <v>-125</v>
      </c>
      <c r="V64" s="345">
        <v>3890</v>
      </c>
      <c r="X64" s="345">
        <v>-1144.7429999999999</v>
      </c>
      <c r="Y64" s="345">
        <v>-2431.3440000000001</v>
      </c>
      <c r="Z64" s="345">
        <v>-1908.3120000000001</v>
      </c>
      <c r="AA64" s="345">
        <v>-1694.415</v>
      </c>
    </row>
    <row r="65" spans="1:27">
      <c r="A65" s="233">
        <v>30105</v>
      </c>
      <c r="B65" s="234" t="s">
        <v>54</v>
      </c>
      <c r="C65" s="330">
        <v>7.1179999999999995E-4</v>
      </c>
      <c r="D65" s="330">
        <v>7.2630000000000004E-4</v>
      </c>
      <c r="E65" s="345">
        <f>VLOOKUP(A65, '2021 Summary'!A:F,6,FALSE)</f>
        <v>-35730</v>
      </c>
      <c r="F65" s="345">
        <v>-11627</v>
      </c>
      <c r="G65" s="345"/>
      <c r="H65" s="345">
        <v>29644</v>
      </c>
      <c r="I65" s="345">
        <v>1135</v>
      </c>
      <c r="J65" s="345">
        <v>2041</v>
      </c>
      <c r="K65" s="345">
        <v>10142</v>
      </c>
      <c r="L65" s="345">
        <v>42962</v>
      </c>
      <c r="M65" s="345"/>
      <c r="N65" s="345">
        <v>0</v>
      </c>
      <c r="O65" s="345">
        <v>0</v>
      </c>
      <c r="P65" s="345">
        <v>4221</v>
      </c>
      <c r="Q65" s="345">
        <v>164</v>
      </c>
      <c r="R65" s="345">
        <v>4385</v>
      </c>
      <c r="S65" s="345"/>
      <c r="T65" s="345">
        <v>25747</v>
      </c>
      <c r="U65" s="345">
        <v>1460</v>
      </c>
      <c r="V65" s="345">
        <v>27207</v>
      </c>
      <c r="X65" s="345">
        <v>-7340.7933999999996</v>
      </c>
      <c r="Y65" s="345">
        <v>-15591.267199999998</v>
      </c>
      <c r="Z65" s="345">
        <v>-12237.265599999999</v>
      </c>
      <c r="AA65" s="345">
        <v>-10865.626999999999</v>
      </c>
    </row>
    <row r="66" spans="1:27">
      <c r="A66" s="233">
        <v>30200</v>
      </c>
      <c r="B66" s="234" t="s">
        <v>55</v>
      </c>
      <c r="C66" s="330">
        <v>1.6326999999999999E-3</v>
      </c>
      <c r="D66" s="330">
        <v>1.6808000000000001E-3</v>
      </c>
      <c r="E66" s="345">
        <f>VLOOKUP(A66, '2021 Summary'!A:F,6,FALSE)</f>
        <v>-82685</v>
      </c>
      <c r="F66" s="345">
        <v>-26669</v>
      </c>
      <c r="G66" s="345"/>
      <c r="H66" s="345">
        <v>67997</v>
      </c>
      <c r="I66" s="345">
        <v>2603</v>
      </c>
      <c r="J66" s="345">
        <v>4683</v>
      </c>
      <c r="K66" s="345">
        <v>5254</v>
      </c>
      <c r="L66" s="345">
        <v>80537</v>
      </c>
      <c r="M66" s="345"/>
      <c r="N66" s="345">
        <v>0</v>
      </c>
      <c r="O66" s="345">
        <v>0</v>
      </c>
      <c r="P66" s="345">
        <v>9682</v>
      </c>
      <c r="Q66" s="345">
        <v>598</v>
      </c>
      <c r="R66" s="345">
        <v>10280</v>
      </c>
      <c r="S66" s="345"/>
      <c r="T66" s="345">
        <v>59056</v>
      </c>
      <c r="U66" s="345">
        <v>499</v>
      </c>
      <c r="V66" s="345">
        <v>59555</v>
      </c>
      <c r="X66" s="345">
        <v>-16838.035100000001</v>
      </c>
      <c r="Y66" s="345">
        <v>-35762.660799999998</v>
      </c>
      <c r="Z66" s="345">
        <v>-28069.378399999998</v>
      </c>
      <c r="AA66" s="345">
        <v>-24923.165499999999</v>
      </c>
    </row>
    <row r="67" spans="1:27">
      <c r="A67" s="233">
        <v>30300</v>
      </c>
      <c r="B67" s="234" t="s">
        <v>56</v>
      </c>
      <c r="C67" s="330">
        <v>5.2570000000000004E-4</v>
      </c>
      <c r="D67" s="330">
        <v>5.4199999999999995E-4</v>
      </c>
      <c r="E67" s="345">
        <f>VLOOKUP(A67, '2021 Summary'!A:F,6,FALSE)</f>
        <v>-26663</v>
      </c>
      <c r="F67" s="345">
        <v>-8587</v>
      </c>
      <c r="G67" s="345"/>
      <c r="H67" s="345">
        <v>21894</v>
      </c>
      <c r="I67" s="345">
        <v>838</v>
      </c>
      <c r="J67" s="345">
        <v>1508</v>
      </c>
      <c r="K67" s="345">
        <v>2303</v>
      </c>
      <c r="L67" s="345">
        <v>26543</v>
      </c>
      <c r="M67" s="345"/>
      <c r="N67" s="345">
        <v>0</v>
      </c>
      <c r="O67" s="345">
        <v>0</v>
      </c>
      <c r="P67" s="345">
        <v>3117</v>
      </c>
      <c r="Q67" s="345">
        <v>711</v>
      </c>
      <c r="R67" s="345">
        <v>3828</v>
      </c>
      <c r="S67" s="345"/>
      <c r="T67" s="345">
        <v>19015</v>
      </c>
      <c r="U67" s="345">
        <v>175</v>
      </c>
      <c r="V67" s="345">
        <v>19190</v>
      </c>
      <c r="X67" s="345">
        <v>-5421.5441000000001</v>
      </c>
      <c r="Y67" s="345">
        <v>-11514.9328</v>
      </c>
      <c r="Z67" s="345">
        <v>-9037.8344000000016</v>
      </c>
      <c r="AA67" s="345">
        <v>-8024.8105000000005</v>
      </c>
    </row>
    <row r="68" spans="1:27">
      <c r="A68" s="233">
        <v>30400</v>
      </c>
      <c r="B68" s="234" t="s">
        <v>57</v>
      </c>
      <c r="C68" s="330">
        <v>9.9770000000000002E-4</v>
      </c>
      <c r="D68" s="330">
        <v>1.0158000000000001E-3</v>
      </c>
      <c r="E68" s="345">
        <f>VLOOKUP(A68, '2021 Summary'!A:F,6,FALSE)</f>
        <v>-49971</v>
      </c>
      <c r="F68" s="345">
        <v>-16296</v>
      </c>
      <c r="G68" s="345"/>
      <c r="H68" s="345">
        <v>41551</v>
      </c>
      <c r="I68" s="345">
        <v>1590</v>
      </c>
      <c r="J68" s="345">
        <v>2861</v>
      </c>
      <c r="K68" s="345">
        <v>6078</v>
      </c>
      <c r="L68" s="345">
        <v>52080</v>
      </c>
      <c r="M68" s="345"/>
      <c r="N68" s="345">
        <v>0</v>
      </c>
      <c r="O68" s="345">
        <v>0</v>
      </c>
      <c r="P68" s="345">
        <v>5916</v>
      </c>
      <c r="Q68" s="345">
        <v>0</v>
      </c>
      <c r="R68" s="345">
        <v>5916</v>
      </c>
      <c r="S68" s="345"/>
      <c r="T68" s="345">
        <v>36088</v>
      </c>
      <c r="U68" s="345">
        <v>1418</v>
      </c>
      <c r="V68" s="345">
        <v>37506</v>
      </c>
      <c r="X68" s="345">
        <v>-10289.2801</v>
      </c>
      <c r="Y68" s="345">
        <v>-21853.620800000001</v>
      </c>
      <c r="Z68" s="345">
        <v>-17152.4584</v>
      </c>
      <c r="AA68" s="345">
        <v>-15229.8905</v>
      </c>
    </row>
    <row r="69" spans="1:27">
      <c r="A69" s="233">
        <v>30405</v>
      </c>
      <c r="B69" s="234" t="s">
        <v>58</v>
      </c>
      <c r="C69" s="330">
        <v>6.1419999999999997E-4</v>
      </c>
      <c r="D69" s="330">
        <v>5.8830000000000004E-4</v>
      </c>
      <c r="E69" s="345">
        <f>VLOOKUP(A69, '2021 Summary'!A:F,6,FALSE)</f>
        <v>-28941</v>
      </c>
      <c r="F69" s="345">
        <v>-10032</v>
      </c>
      <c r="G69" s="345"/>
      <c r="H69" s="345">
        <v>25580</v>
      </c>
      <c r="I69" s="345">
        <v>979</v>
      </c>
      <c r="J69" s="345">
        <v>1762</v>
      </c>
      <c r="K69" s="345">
        <v>9218</v>
      </c>
      <c r="L69" s="345">
        <v>37539</v>
      </c>
      <c r="M69" s="345"/>
      <c r="N69" s="345">
        <v>0</v>
      </c>
      <c r="O69" s="345">
        <v>0</v>
      </c>
      <c r="P69" s="345">
        <v>3642</v>
      </c>
      <c r="Q69" s="345">
        <v>1583</v>
      </c>
      <c r="R69" s="345">
        <v>5225</v>
      </c>
      <c r="S69" s="345"/>
      <c r="T69" s="345">
        <v>22216</v>
      </c>
      <c r="U69" s="345">
        <v>1743</v>
      </c>
      <c r="V69" s="345">
        <v>23959</v>
      </c>
      <c r="X69" s="345">
        <v>-6334.2446</v>
      </c>
      <c r="Y69" s="345">
        <v>-13453.436799999999</v>
      </c>
      <c r="Z69" s="345">
        <v>-10559.3264</v>
      </c>
      <c r="AA69" s="345">
        <v>-9375.762999999999</v>
      </c>
    </row>
    <row r="70" spans="1:27">
      <c r="A70" s="233">
        <v>30500</v>
      </c>
      <c r="B70" s="234" t="s">
        <v>59</v>
      </c>
      <c r="C70" s="330">
        <v>1.0074999999999999E-3</v>
      </c>
      <c r="D70" s="330">
        <v>1.0591999999999999E-3</v>
      </c>
      <c r="E70" s="345">
        <f>VLOOKUP(A70, '2021 Summary'!A:F,6,FALSE)</f>
        <v>-52106</v>
      </c>
      <c r="F70" s="345">
        <v>-16457</v>
      </c>
      <c r="G70" s="345"/>
      <c r="H70" s="345">
        <v>41959</v>
      </c>
      <c r="I70" s="345">
        <v>1606</v>
      </c>
      <c r="J70" s="345">
        <v>2890</v>
      </c>
      <c r="K70" s="345">
        <v>8502</v>
      </c>
      <c r="L70" s="345">
        <v>54957</v>
      </c>
      <c r="M70" s="345"/>
      <c r="N70" s="345">
        <v>0</v>
      </c>
      <c r="O70" s="345">
        <v>0</v>
      </c>
      <c r="P70" s="345">
        <v>5974</v>
      </c>
      <c r="Q70" s="345">
        <v>0</v>
      </c>
      <c r="R70" s="345">
        <v>5974</v>
      </c>
      <c r="S70" s="345"/>
      <c r="T70" s="345">
        <v>36442</v>
      </c>
      <c r="U70" s="345">
        <v>1293</v>
      </c>
      <c r="V70" s="345">
        <v>37735</v>
      </c>
      <c r="X70" s="345">
        <v>-10390.3475</v>
      </c>
      <c r="Y70" s="345">
        <v>-22068.28</v>
      </c>
      <c r="Z70" s="345">
        <v>-17320.939999999999</v>
      </c>
      <c r="AA70" s="345">
        <v>-15379.487499999999</v>
      </c>
    </row>
    <row r="71" spans="1:27">
      <c r="A71" s="233">
        <v>30600</v>
      </c>
      <c r="B71" s="234" t="s">
        <v>60</v>
      </c>
      <c r="C71" s="330">
        <v>7.7119999999999999E-4</v>
      </c>
      <c r="D71" s="330">
        <v>7.7839999999999995E-4</v>
      </c>
      <c r="E71" s="345">
        <f>VLOOKUP(A71, '2021 Summary'!A:F,6,FALSE)</f>
        <v>-38293</v>
      </c>
      <c r="F71" s="345">
        <v>-12597</v>
      </c>
      <c r="G71" s="345"/>
      <c r="H71" s="345">
        <v>32118</v>
      </c>
      <c r="I71" s="345">
        <v>1229</v>
      </c>
      <c r="J71" s="345">
        <v>2212</v>
      </c>
      <c r="K71" s="345">
        <v>6793</v>
      </c>
      <c r="L71" s="345">
        <v>42352</v>
      </c>
      <c r="M71" s="345"/>
      <c r="N71" s="345">
        <v>0</v>
      </c>
      <c r="O71" s="345">
        <v>0</v>
      </c>
      <c r="P71" s="345">
        <v>4573</v>
      </c>
      <c r="Q71" s="345">
        <v>0</v>
      </c>
      <c r="R71" s="345">
        <v>4573</v>
      </c>
      <c r="S71" s="345"/>
      <c r="T71" s="345">
        <v>27895</v>
      </c>
      <c r="U71" s="345">
        <v>1150</v>
      </c>
      <c r="V71" s="345">
        <v>29045</v>
      </c>
      <c r="X71" s="345">
        <v>-7953.3855999999996</v>
      </c>
      <c r="Y71" s="345">
        <v>-16892.364799999999</v>
      </c>
      <c r="Z71" s="345">
        <v>-13258.4704</v>
      </c>
      <c r="AA71" s="345">
        <v>-11772.368</v>
      </c>
    </row>
    <row r="72" spans="1:27">
      <c r="A72" s="233">
        <v>30601</v>
      </c>
      <c r="B72" s="234" t="s">
        <v>61</v>
      </c>
      <c r="C72" s="330">
        <v>0</v>
      </c>
      <c r="D72" s="330">
        <v>1.73E-5</v>
      </c>
      <c r="E72" s="345">
        <f>VLOOKUP(A72, '2021 Summary'!A:F,6,FALSE)</f>
        <v>-851</v>
      </c>
      <c r="F72" s="345">
        <v>0</v>
      </c>
      <c r="G72" s="345"/>
      <c r="H72" s="345">
        <v>0</v>
      </c>
      <c r="I72" s="345">
        <v>0</v>
      </c>
      <c r="J72" s="345">
        <v>0</v>
      </c>
      <c r="K72" s="345">
        <v>2186</v>
      </c>
      <c r="L72" s="345">
        <v>2186</v>
      </c>
      <c r="M72" s="345"/>
      <c r="N72" s="345">
        <v>0</v>
      </c>
      <c r="O72" s="345">
        <v>0</v>
      </c>
      <c r="P72" s="345">
        <v>0</v>
      </c>
      <c r="Q72" s="345">
        <v>654</v>
      </c>
      <c r="R72" s="345">
        <v>654</v>
      </c>
      <c r="S72" s="345"/>
      <c r="T72" s="345">
        <v>0</v>
      </c>
      <c r="U72" s="345">
        <v>211</v>
      </c>
      <c r="V72" s="345">
        <v>211</v>
      </c>
      <c r="X72" s="345">
        <v>0</v>
      </c>
      <c r="Y72" s="345">
        <v>0</v>
      </c>
      <c r="Z72" s="345">
        <v>0</v>
      </c>
      <c r="AA72" s="345">
        <v>0</v>
      </c>
    </row>
    <row r="73" spans="1:27">
      <c r="A73" s="233">
        <v>30700</v>
      </c>
      <c r="B73" s="234" t="s">
        <v>62</v>
      </c>
      <c r="C73" s="330">
        <v>2.0238000000000001E-3</v>
      </c>
      <c r="D73" s="330">
        <v>2.1269000000000001E-3</v>
      </c>
      <c r="E73" s="345">
        <f>VLOOKUP(A73, '2021 Summary'!A:F,6,FALSE)</f>
        <v>-104631</v>
      </c>
      <c r="F73" s="345">
        <v>-33057</v>
      </c>
      <c r="G73" s="345"/>
      <c r="H73" s="345">
        <v>84285</v>
      </c>
      <c r="I73" s="345">
        <v>3226</v>
      </c>
      <c r="J73" s="345">
        <v>5804</v>
      </c>
      <c r="K73" s="345">
        <v>16796</v>
      </c>
      <c r="L73" s="345">
        <v>110111</v>
      </c>
      <c r="M73" s="345"/>
      <c r="N73" s="345">
        <v>0</v>
      </c>
      <c r="O73" s="345">
        <v>0</v>
      </c>
      <c r="P73" s="345">
        <v>12001</v>
      </c>
      <c r="Q73" s="345">
        <v>0</v>
      </c>
      <c r="R73" s="345">
        <v>12001</v>
      </c>
      <c r="S73" s="345"/>
      <c r="T73" s="345">
        <v>73203</v>
      </c>
      <c r="U73" s="345">
        <v>2566</v>
      </c>
      <c r="V73" s="345">
        <v>75769</v>
      </c>
      <c r="X73" s="345">
        <v>-20871.449400000001</v>
      </c>
      <c r="Y73" s="345">
        <v>-44329.315200000005</v>
      </c>
      <c r="Z73" s="345">
        <v>-34793.169600000001</v>
      </c>
      <c r="AA73" s="345">
        <v>-30893.307000000001</v>
      </c>
    </row>
    <row r="74" spans="1:27">
      <c r="A74" s="233">
        <v>30705</v>
      </c>
      <c r="B74" s="234" t="s">
        <v>63</v>
      </c>
      <c r="C74" s="330">
        <v>4.2489999999999997E-4</v>
      </c>
      <c r="D74" s="330">
        <v>4.0650000000000001E-4</v>
      </c>
      <c r="E74" s="345">
        <f>VLOOKUP(A74, '2021 Summary'!A:F,6,FALSE)</f>
        <v>-19997</v>
      </c>
      <c r="F74" s="345">
        <v>-6940</v>
      </c>
      <c r="G74" s="345"/>
      <c r="H74" s="345">
        <v>17696</v>
      </c>
      <c r="I74" s="345">
        <v>677</v>
      </c>
      <c r="J74" s="345">
        <v>1219</v>
      </c>
      <c r="K74" s="345">
        <v>1839</v>
      </c>
      <c r="L74" s="345">
        <v>21431</v>
      </c>
      <c r="M74" s="345"/>
      <c r="N74" s="345">
        <v>0</v>
      </c>
      <c r="O74" s="345">
        <v>0</v>
      </c>
      <c r="P74" s="345">
        <v>2520</v>
      </c>
      <c r="Q74" s="345">
        <v>1987</v>
      </c>
      <c r="R74" s="345">
        <v>4507</v>
      </c>
      <c r="S74" s="345"/>
      <c r="T74" s="345">
        <v>15369</v>
      </c>
      <c r="U74" s="345">
        <v>105</v>
      </c>
      <c r="V74" s="345">
        <v>15474</v>
      </c>
      <c r="X74" s="345">
        <v>-4381.9937</v>
      </c>
      <c r="Y74" s="345">
        <v>-9307.0095999999994</v>
      </c>
      <c r="Z74" s="345">
        <v>-7304.8807999999999</v>
      </c>
      <c r="AA74" s="345">
        <v>-6486.0984999999991</v>
      </c>
    </row>
    <row r="75" spans="1:27">
      <c r="A75" s="233">
        <v>30800</v>
      </c>
      <c r="B75" s="234" t="s">
        <v>64</v>
      </c>
      <c r="C75" s="330">
        <v>6.3069999999999999E-4</v>
      </c>
      <c r="D75" s="330">
        <v>6.7610000000000001E-4</v>
      </c>
      <c r="E75" s="345">
        <f>VLOOKUP(A75, '2021 Summary'!A:F,6,FALSE)</f>
        <v>-33260</v>
      </c>
      <c r="F75" s="345">
        <v>-10302</v>
      </c>
      <c r="G75" s="345"/>
      <c r="H75" s="345">
        <v>26267</v>
      </c>
      <c r="I75" s="345">
        <v>1005</v>
      </c>
      <c r="J75" s="345">
        <v>1809</v>
      </c>
      <c r="K75" s="345">
        <v>15328</v>
      </c>
      <c r="L75" s="345">
        <v>44409</v>
      </c>
      <c r="M75" s="345"/>
      <c r="N75" s="345">
        <v>0</v>
      </c>
      <c r="O75" s="345">
        <v>0</v>
      </c>
      <c r="P75" s="345">
        <v>3740</v>
      </c>
      <c r="Q75" s="345">
        <v>0</v>
      </c>
      <c r="R75" s="345">
        <v>3740</v>
      </c>
      <c r="S75" s="345"/>
      <c r="T75" s="345">
        <v>22813</v>
      </c>
      <c r="U75" s="345">
        <v>3032</v>
      </c>
      <c r="V75" s="345">
        <v>25845</v>
      </c>
      <c r="X75" s="345">
        <v>-6504.4090999999999</v>
      </c>
      <c r="Y75" s="345">
        <v>-13814.852800000001</v>
      </c>
      <c r="Z75" s="345">
        <v>-10842.9944</v>
      </c>
      <c r="AA75" s="345">
        <v>-9627.6355000000003</v>
      </c>
    </row>
    <row r="76" spans="1:27">
      <c r="A76" s="233">
        <v>30900</v>
      </c>
      <c r="B76" s="234" t="s">
        <v>65</v>
      </c>
      <c r="C76" s="330">
        <v>1.3489000000000001E-3</v>
      </c>
      <c r="D76" s="330">
        <v>1.3557E-3</v>
      </c>
      <c r="E76" s="345">
        <f>VLOOKUP(A76, '2021 Summary'!A:F,6,FALSE)</f>
        <v>-66692</v>
      </c>
      <c r="F76" s="345">
        <v>-22033</v>
      </c>
      <c r="G76" s="345"/>
      <c r="H76" s="345">
        <v>56178</v>
      </c>
      <c r="I76" s="345">
        <v>2150</v>
      </c>
      <c r="J76" s="345">
        <v>3869</v>
      </c>
      <c r="K76" s="345">
        <v>13411</v>
      </c>
      <c r="L76" s="345">
        <v>75608</v>
      </c>
      <c r="M76" s="345"/>
      <c r="N76" s="345">
        <v>0</v>
      </c>
      <c r="O76" s="345">
        <v>0</v>
      </c>
      <c r="P76" s="345">
        <v>7999</v>
      </c>
      <c r="Q76" s="345">
        <v>0</v>
      </c>
      <c r="R76" s="345">
        <v>7999</v>
      </c>
      <c r="S76" s="345"/>
      <c r="T76" s="345">
        <v>48791</v>
      </c>
      <c r="U76" s="345">
        <v>2429</v>
      </c>
      <c r="V76" s="345">
        <v>51220</v>
      </c>
      <c r="X76" s="345">
        <v>-13911.2057</v>
      </c>
      <c r="Y76" s="345">
        <v>-29546.305600000003</v>
      </c>
      <c r="Z76" s="345">
        <v>-23190.288800000002</v>
      </c>
      <c r="AA76" s="345">
        <v>-20590.958500000001</v>
      </c>
    </row>
    <row r="77" spans="1:27">
      <c r="A77" s="233">
        <v>30905</v>
      </c>
      <c r="B77" s="234" t="s">
        <v>66</v>
      </c>
      <c r="C77" s="330">
        <v>2.519E-4</v>
      </c>
      <c r="D77" s="330">
        <v>2.6420000000000003E-4</v>
      </c>
      <c r="E77" s="345">
        <f>VLOOKUP(A77, '2021 Summary'!A:F,6,FALSE)</f>
        <v>-12997</v>
      </c>
      <c r="F77" s="345">
        <v>-4115</v>
      </c>
      <c r="G77" s="345"/>
      <c r="H77" s="345">
        <v>10491</v>
      </c>
      <c r="I77" s="345">
        <v>402</v>
      </c>
      <c r="J77" s="345">
        <v>722</v>
      </c>
      <c r="K77" s="345">
        <v>6368</v>
      </c>
      <c r="L77" s="345">
        <v>17983</v>
      </c>
      <c r="M77" s="345"/>
      <c r="N77" s="345">
        <v>0</v>
      </c>
      <c r="O77" s="345">
        <v>0</v>
      </c>
      <c r="P77" s="345">
        <v>1494</v>
      </c>
      <c r="Q77" s="345">
        <v>0</v>
      </c>
      <c r="R77" s="345">
        <v>1494</v>
      </c>
      <c r="S77" s="345"/>
      <c r="T77" s="345">
        <v>9111</v>
      </c>
      <c r="U77" s="345">
        <v>1140</v>
      </c>
      <c r="V77" s="345">
        <v>10251</v>
      </c>
      <c r="X77" s="345">
        <v>-2597.8447000000001</v>
      </c>
      <c r="Y77" s="345">
        <v>-5517.6175999999996</v>
      </c>
      <c r="Z77" s="345">
        <v>-4330.6647999999996</v>
      </c>
      <c r="AA77" s="345">
        <v>-3845.2534999999998</v>
      </c>
    </row>
    <row r="78" spans="1:27">
      <c r="A78" s="233">
        <v>31000</v>
      </c>
      <c r="B78" s="234" t="s">
        <v>67</v>
      </c>
      <c r="C78" s="330">
        <v>4.1710000000000002E-3</v>
      </c>
      <c r="D78" s="330">
        <v>4.1931E-3</v>
      </c>
      <c r="E78" s="345">
        <f>VLOOKUP(A78, '2021 Summary'!A:F,6,FALSE)</f>
        <v>-206275</v>
      </c>
      <c r="F78" s="345">
        <v>-68129</v>
      </c>
      <c r="G78" s="345"/>
      <c r="H78" s="345">
        <v>173710</v>
      </c>
      <c r="I78" s="345">
        <v>6649</v>
      </c>
      <c r="J78" s="345">
        <v>11962</v>
      </c>
      <c r="K78" s="345">
        <v>12331</v>
      </c>
      <c r="L78" s="345">
        <v>204652</v>
      </c>
      <c r="M78" s="345"/>
      <c r="N78" s="345">
        <v>0</v>
      </c>
      <c r="O78" s="345">
        <v>0</v>
      </c>
      <c r="P78" s="345">
        <v>24734</v>
      </c>
      <c r="Q78" s="345">
        <v>3471</v>
      </c>
      <c r="R78" s="345">
        <v>28205</v>
      </c>
      <c r="S78" s="345"/>
      <c r="T78" s="345">
        <v>150869</v>
      </c>
      <c r="U78" s="345">
        <v>640</v>
      </c>
      <c r="V78" s="345">
        <v>151509</v>
      </c>
      <c r="X78" s="345">
        <v>-43015.523000000001</v>
      </c>
      <c r="Y78" s="345">
        <v>-91361.584000000003</v>
      </c>
      <c r="Z78" s="345">
        <v>-71707.832000000009</v>
      </c>
      <c r="AA78" s="345">
        <v>-63670.315000000002</v>
      </c>
    </row>
    <row r="79" spans="1:27">
      <c r="A79" s="233">
        <v>31005</v>
      </c>
      <c r="B79" s="234" t="s">
        <v>68</v>
      </c>
      <c r="C79" s="330">
        <v>3.9839999999999998E-4</v>
      </c>
      <c r="D79" s="330">
        <v>3.7809999999999997E-4</v>
      </c>
      <c r="E79" s="345">
        <f>VLOOKUP(A79, '2021 Summary'!A:F,6,FALSE)</f>
        <v>-18600</v>
      </c>
      <c r="F79" s="345">
        <v>-6507</v>
      </c>
      <c r="G79" s="345"/>
      <c r="H79" s="345">
        <v>16592</v>
      </c>
      <c r="I79" s="345">
        <v>635</v>
      </c>
      <c r="J79" s="345">
        <v>1143</v>
      </c>
      <c r="K79" s="345">
        <v>3408</v>
      </c>
      <c r="L79" s="345">
        <v>21778</v>
      </c>
      <c r="M79" s="345"/>
      <c r="N79" s="345">
        <v>0</v>
      </c>
      <c r="O79" s="345">
        <v>0</v>
      </c>
      <c r="P79" s="345">
        <v>2363</v>
      </c>
      <c r="Q79" s="345">
        <v>975</v>
      </c>
      <c r="R79" s="345">
        <v>3338</v>
      </c>
      <c r="S79" s="345"/>
      <c r="T79" s="345">
        <v>14411</v>
      </c>
      <c r="U79" s="345">
        <v>690</v>
      </c>
      <c r="V79" s="345">
        <v>15101</v>
      </c>
      <c r="X79" s="345">
        <v>-4108.6992</v>
      </c>
      <c r="Y79" s="345">
        <v>-8726.5535999999993</v>
      </c>
      <c r="Z79" s="345">
        <v>-6849.2927999999993</v>
      </c>
      <c r="AA79" s="345">
        <v>-6081.576</v>
      </c>
    </row>
    <row r="80" spans="1:27">
      <c r="A80" s="233">
        <v>31100</v>
      </c>
      <c r="B80" s="234" t="s">
        <v>69</v>
      </c>
      <c r="C80" s="330">
        <v>8.4836000000000009E-3</v>
      </c>
      <c r="D80" s="330">
        <v>8.6715999999999998E-3</v>
      </c>
      <c r="E80" s="345">
        <f>VLOOKUP(A80, '2021 Summary'!A:F,6,FALSE)</f>
        <v>-426591</v>
      </c>
      <c r="F80" s="345">
        <v>-138571</v>
      </c>
      <c r="G80" s="345"/>
      <c r="H80" s="345">
        <v>353316</v>
      </c>
      <c r="I80" s="345">
        <v>13523</v>
      </c>
      <c r="J80" s="345">
        <v>24331</v>
      </c>
      <c r="K80" s="345">
        <v>23107</v>
      </c>
      <c r="L80" s="345">
        <v>414277</v>
      </c>
      <c r="M80" s="345"/>
      <c r="N80" s="345">
        <v>0</v>
      </c>
      <c r="O80" s="345">
        <v>0</v>
      </c>
      <c r="P80" s="345">
        <v>50308</v>
      </c>
      <c r="Q80" s="345">
        <v>12449</v>
      </c>
      <c r="R80" s="345">
        <v>62757</v>
      </c>
      <c r="S80" s="345"/>
      <c r="T80" s="345">
        <v>306860</v>
      </c>
      <c r="U80" s="345">
        <v>-211</v>
      </c>
      <c r="V80" s="345">
        <v>306649</v>
      </c>
      <c r="X80" s="345">
        <v>-87491.366800000003</v>
      </c>
      <c r="Y80" s="345">
        <v>-185824.77440000002</v>
      </c>
      <c r="Z80" s="345">
        <v>-145850.05120000002</v>
      </c>
      <c r="AA80" s="345">
        <v>-129502.15400000001</v>
      </c>
    </row>
    <row r="81" spans="1:27">
      <c r="A81" s="233">
        <v>31101</v>
      </c>
      <c r="B81" s="234" t="s">
        <v>70</v>
      </c>
      <c r="C81" s="330">
        <v>5.24E-5</v>
      </c>
      <c r="D81" s="330">
        <v>5.3699999999999997E-5</v>
      </c>
      <c r="E81" s="345">
        <f>VLOOKUP(A81, '2021 Summary'!A:F,6,FALSE)</f>
        <v>-2642</v>
      </c>
      <c r="F81" s="345">
        <v>-856</v>
      </c>
      <c r="G81" s="345"/>
      <c r="H81" s="345">
        <v>2182</v>
      </c>
      <c r="I81" s="345">
        <v>84</v>
      </c>
      <c r="J81" s="345">
        <v>150</v>
      </c>
      <c r="K81" s="345">
        <v>730</v>
      </c>
      <c r="L81" s="345">
        <v>3146</v>
      </c>
      <c r="M81" s="345"/>
      <c r="N81" s="345">
        <v>0</v>
      </c>
      <c r="O81" s="345">
        <v>0</v>
      </c>
      <c r="P81" s="345">
        <v>311</v>
      </c>
      <c r="Q81" s="345">
        <v>471</v>
      </c>
      <c r="R81" s="345">
        <v>782</v>
      </c>
      <c r="S81" s="345"/>
      <c r="T81" s="345">
        <v>1895</v>
      </c>
      <c r="U81" s="345">
        <v>39</v>
      </c>
      <c r="V81" s="345">
        <v>1934</v>
      </c>
      <c r="X81" s="345">
        <v>-540.40120000000002</v>
      </c>
      <c r="Y81" s="345">
        <v>-1147.7696000000001</v>
      </c>
      <c r="Z81" s="345">
        <v>-900.86080000000004</v>
      </c>
      <c r="AA81" s="345">
        <v>-799.88599999999997</v>
      </c>
    </row>
    <row r="82" spans="1:27">
      <c r="A82" s="233">
        <v>31102</v>
      </c>
      <c r="B82" s="234" t="s">
        <v>71</v>
      </c>
      <c r="C82" s="330">
        <v>1.528E-4</v>
      </c>
      <c r="D82" s="330">
        <v>1.4569999999999999E-4</v>
      </c>
      <c r="E82" s="345">
        <f>VLOOKUP(A82, '2021 Summary'!A:F,6,FALSE)</f>
        <v>-7168</v>
      </c>
      <c r="F82" s="345">
        <v>-2496</v>
      </c>
      <c r="G82" s="345"/>
      <c r="H82" s="345">
        <v>6364</v>
      </c>
      <c r="I82" s="345">
        <v>244</v>
      </c>
      <c r="J82" s="345">
        <v>438</v>
      </c>
      <c r="K82" s="345">
        <v>1955</v>
      </c>
      <c r="L82" s="345">
        <v>9001</v>
      </c>
      <c r="M82" s="345"/>
      <c r="N82" s="345">
        <v>0</v>
      </c>
      <c r="O82" s="345">
        <v>0</v>
      </c>
      <c r="P82" s="345">
        <v>906</v>
      </c>
      <c r="Q82" s="345">
        <v>3438</v>
      </c>
      <c r="R82" s="345">
        <v>4344</v>
      </c>
      <c r="S82" s="345"/>
      <c r="T82" s="345">
        <v>5527</v>
      </c>
      <c r="U82" s="345">
        <v>-360</v>
      </c>
      <c r="V82" s="345">
        <v>5167</v>
      </c>
      <c r="X82" s="345">
        <v>-1575.8263999999999</v>
      </c>
      <c r="Y82" s="345">
        <v>-3346.9312</v>
      </c>
      <c r="Z82" s="345">
        <v>-2626.9376000000002</v>
      </c>
      <c r="AA82" s="345">
        <v>-2332.4920000000002</v>
      </c>
    </row>
    <row r="83" spans="1:27">
      <c r="A83" s="233">
        <v>31105</v>
      </c>
      <c r="B83" s="234" t="s">
        <v>72</v>
      </c>
      <c r="C83" s="330">
        <v>1.3328999999999999E-3</v>
      </c>
      <c r="D83" s="330">
        <v>1.2759E-3</v>
      </c>
      <c r="E83" s="345">
        <f>VLOOKUP(A83, '2021 Summary'!A:F,6,FALSE)</f>
        <v>-62767</v>
      </c>
      <c r="F83" s="345">
        <v>-21772</v>
      </c>
      <c r="G83" s="345"/>
      <c r="H83" s="345">
        <v>55511</v>
      </c>
      <c r="I83" s="345">
        <v>2125</v>
      </c>
      <c r="J83" s="345">
        <v>3823</v>
      </c>
      <c r="K83" s="345">
        <v>11401</v>
      </c>
      <c r="L83" s="345">
        <v>72860</v>
      </c>
      <c r="M83" s="345"/>
      <c r="N83" s="345">
        <v>0</v>
      </c>
      <c r="O83" s="345">
        <v>0</v>
      </c>
      <c r="P83" s="345">
        <v>7904</v>
      </c>
      <c r="Q83" s="345">
        <v>4247</v>
      </c>
      <c r="R83" s="345">
        <v>12151</v>
      </c>
      <c r="S83" s="345"/>
      <c r="T83" s="345">
        <v>48212</v>
      </c>
      <c r="U83" s="345">
        <v>1168</v>
      </c>
      <c r="V83" s="345">
        <v>49380</v>
      </c>
      <c r="X83" s="345">
        <v>-13746.197699999999</v>
      </c>
      <c r="Y83" s="345">
        <v>-29195.8416</v>
      </c>
      <c r="Z83" s="345">
        <v>-22915.216799999998</v>
      </c>
      <c r="AA83" s="345">
        <v>-20346.718499999999</v>
      </c>
    </row>
    <row r="84" spans="1:27">
      <c r="A84" s="233">
        <v>31110</v>
      </c>
      <c r="B84" s="234" t="s">
        <v>73</v>
      </c>
      <c r="C84" s="330">
        <v>2.0942999999999999E-3</v>
      </c>
      <c r="D84" s="330">
        <v>2.1575000000000001E-3</v>
      </c>
      <c r="E84" s="345">
        <f>VLOOKUP(A84, '2021 Summary'!A:F,6,FALSE)</f>
        <v>-106136</v>
      </c>
      <c r="F84" s="345">
        <v>-34208</v>
      </c>
      <c r="G84" s="345"/>
      <c r="H84" s="345">
        <v>87221</v>
      </c>
      <c r="I84" s="345">
        <v>3338</v>
      </c>
      <c r="J84" s="345">
        <v>6006</v>
      </c>
      <c r="K84" s="345">
        <v>4821</v>
      </c>
      <c r="L84" s="345">
        <v>101386</v>
      </c>
      <c r="M84" s="345"/>
      <c r="N84" s="345">
        <v>0</v>
      </c>
      <c r="O84" s="345">
        <v>0</v>
      </c>
      <c r="P84" s="345">
        <v>12419</v>
      </c>
      <c r="Q84" s="345">
        <v>17162</v>
      </c>
      <c r="R84" s="345">
        <v>29581</v>
      </c>
      <c r="S84" s="345"/>
      <c r="T84" s="345">
        <v>75753</v>
      </c>
      <c r="U84" s="345">
        <v>-3204</v>
      </c>
      <c r="V84" s="345">
        <v>72549</v>
      </c>
      <c r="X84" s="345">
        <v>-21598.515899999999</v>
      </c>
      <c r="Y84" s="345">
        <v>-45873.547200000001</v>
      </c>
      <c r="Z84" s="345">
        <v>-36005.205600000001</v>
      </c>
      <c r="AA84" s="345">
        <v>-31969.4895</v>
      </c>
    </row>
    <row r="85" spans="1:27">
      <c r="A85" s="233">
        <v>31200</v>
      </c>
      <c r="B85" s="234" t="s">
        <v>74</v>
      </c>
      <c r="C85" s="330">
        <v>3.4480999999999999E-3</v>
      </c>
      <c r="D85" s="330">
        <v>3.7624999999999998E-3</v>
      </c>
      <c r="E85" s="345">
        <f>VLOOKUP(A85, '2021 Summary'!A:F,6,FALSE)</f>
        <v>-185092</v>
      </c>
      <c r="F85" s="345">
        <v>-56321</v>
      </c>
      <c r="G85" s="345"/>
      <c r="H85" s="345">
        <v>143603</v>
      </c>
      <c r="I85" s="345">
        <v>5496</v>
      </c>
      <c r="J85" s="345">
        <v>9889</v>
      </c>
      <c r="K85" s="345">
        <v>33254</v>
      </c>
      <c r="L85" s="345">
        <v>192242</v>
      </c>
      <c r="M85" s="345"/>
      <c r="N85" s="345">
        <v>0</v>
      </c>
      <c r="O85" s="345">
        <v>0</v>
      </c>
      <c r="P85" s="345">
        <v>20447</v>
      </c>
      <c r="Q85" s="345">
        <v>804</v>
      </c>
      <c r="R85" s="345">
        <v>21251</v>
      </c>
      <c r="S85" s="345"/>
      <c r="T85" s="345">
        <v>124721</v>
      </c>
      <c r="U85" s="345">
        <v>5162</v>
      </c>
      <c r="V85" s="345">
        <v>129883</v>
      </c>
      <c r="X85" s="345">
        <v>-35560.255299999997</v>
      </c>
      <c r="Y85" s="345">
        <v>-75527.182400000005</v>
      </c>
      <c r="Z85" s="345">
        <v>-59279.735199999996</v>
      </c>
      <c r="AA85" s="345">
        <v>-52635.246500000001</v>
      </c>
    </row>
    <row r="86" spans="1:27">
      <c r="A86" s="233">
        <v>31205</v>
      </c>
      <c r="B86" s="234" t="s">
        <v>75</v>
      </c>
      <c r="C86" s="330">
        <v>4.1449999999999999E-4</v>
      </c>
      <c r="D86" s="330">
        <v>3.9550000000000002E-4</v>
      </c>
      <c r="E86" s="345">
        <f>VLOOKUP(A86, '2021 Summary'!A:F,6,FALSE)</f>
        <v>-19456</v>
      </c>
      <c r="F86" s="345">
        <v>-6770</v>
      </c>
      <c r="G86" s="345"/>
      <c r="H86" s="345">
        <v>17263</v>
      </c>
      <c r="I86" s="345">
        <v>661</v>
      </c>
      <c r="J86" s="345">
        <v>1189</v>
      </c>
      <c r="K86" s="345">
        <v>7180</v>
      </c>
      <c r="L86" s="345">
        <v>26293</v>
      </c>
      <c r="M86" s="345"/>
      <c r="N86" s="345">
        <v>0</v>
      </c>
      <c r="O86" s="345">
        <v>0</v>
      </c>
      <c r="P86" s="345">
        <v>2458</v>
      </c>
      <c r="Q86" s="345">
        <v>526</v>
      </c>
      <c r="R86" s="345">
        <v>2984</v>
      </c>
      <c r="S86" s="345"/>
      <c r="T86" s="345">
        <v>14993</v>
      </c>
      <c r="U86" s="345">
        <v>1249</v>
      </c>
      <c r="V86" s="345">
        <v>16242</v>
      </c>
      <c r="X86" s="345">
        <v>-4274.7384999999995</v>
      </c>
      <c r="Y86" s="345">
        <v>-9079.2080000000005</v>
      </c>
      <c r="Z86" s="345">
        <v>-7126.0839999999998</v>
      </c>
      <c r="AA86" s="345">
        <v>-6327.3424999999997</v>
      </c>
    </row>
    <row r="87" spans="1:27">
      <c r="A87" s="233">
        <v>31300</v>
      </c>
      <c r="B87" s="234" t="s">
        <v>76</v>
      </c>
      <c r="C87" s="330">
        <v>1.1460700000000001E-2</v>
      </c>
      <c r="D87" s="330">
        <v>1.1014299999999999E-2</v>
      </c>
      <c r="E87" s="345">
        <f>VLOOKUP(A87, '2021 Summary'!A:F,6,FALSE)</f>
        <v>-541837</v>
      </c>
      <c r="F87" s="345">
        <v>-187199</v>
      </c>
      <c r="G87" s="345"/>
      <c r="H87" s="345">
        <v>477304</v>
      </c>
      <c r="I87" s="345">
        <v>18268</v>
      </c>
      <c r="J87" s="345">
        <v>32869</v>
      </c>
      <c r="K87" s="345">
        <v>0</v>
      </c>
      <c r="L87" s="345">
        <v>528441</v>
      </c>
      <c r="M87" s="345"/>
      <c r="N87" s="345">
        <v>0</v>
      </c>
      <c r="O87" s="345">
        <v>0</v>
      </c>
      <c r="P87" s="345">
        <v>67962</v>
      </c>
      <c r="Q87" s="345">
        <v>98753</v>
      </c>
      <c r="R87" s="345">
        <v>166715</v>
      </c>
      <c r="S87" s="345"/>
      <c r="T87" s="345">
        <v>414545</v>
      </c>
      <c r="U87" s="345">
        <v>-16907</v>
      </c>
      <c r="V87" s="345">
        <v>397638</v>
      </c>
      <c r="X87" s="345">
        <v>-118194.19910000001</v>
      </c>
      <c r="Y87" s="345">
        <v>-251035.17280000003</v>
      </c>
      <c r="Z87" s="345">
        <v>-197032.35440000001</v>
      </c>
      <c r="AA87" s="345">
        <v>-174947.58550000002</v>
      </c>
    </row>
    <row r="88" spans="1:27">
      <c r="A88" s="233">
        <v>31301</v>
      </c>
      <c r="B88" s="234" t="s">
        <v>77</v>
      </c>
      <c r="C88" s="330">
        <v>2.153E-4</v>
      </c>
      <c r="D88" s="330">
        <v>2.2829999999999999E-4</v>
      </c>
      <c r="E88" s="345">
        <f>VLOOKUP(A88, '2021 Summary'!A:F,6,FALSE)</f>
        <v>-11231</v>
      </c>
      <c r="F88" s="345">
        <v>-3517</v>
      </c>
      <c r="G88" s="345"/>
      <c r="H88" s="345">
        <v>8967</v>
      </c>
      <c r="I88" s="345">
        <v>343</v>
      </c>
      <c r="J88" s="345">
        <v>617</v>
      </c>
      <c r="K88" s="345">
        <v>1567</v>
      </c>
      <c r="L88" s="345">
        <v>11494</v>
      </c>
      <c r="M88" s="345"/>
      <c r="N88" s="345">
        <v>0</v>
      </c>
      <c r="O88" s="345">
        <v>0</v>
      </c>
      <c r="P88" s="345">
        <v>1277</v>
      </c>
      <c r="Q88" s="345">
        <v>3</v>
      </c>
      <c r="R88" s="345">
        <v>1280</v>
      </c>
      <c r="S88" s="345"/>
      <c r="T88" s="345">
        <v>7788</v>
      </c>
      <c r="U88" s="345">
        <v>315</v>
      </c>
      <c r="V88" s="345">
        <v>8103</v>
      </c>
      <c r="X88" s="345">
        <v>-2220.3888999999999</v>
      </c>
      <c r="Y88" s="345">
        <v>-4715.9312</v>
      </c>
      <c r="Z88" s="345">
        <v>-3701.4376000000002</v>
      </c>
      <c r="AA88" s="345">
        <v>-3286.5545000000002</v>
      </c>
    </row>
    <row r="89" spans="1:27">
      <c r="A89" s="233">
        <v>31320</v>
      </c>
      <c r="B89" s="234" t="s">
        <v>78</v>
      </c>
      <c r="C89" s="330">
        <v>1.8258E-3</v>
      </c>
      <c r="D89" s="330">
        <v>1.8684999999999999E-3</v>
      </c>
      <c r="E89" s="345">
        <f>VLOOKUP(A89, '2021 Summary'!A:F,6,FALSE)</f>
        <v>-91919</v>
      </c>
      <c r="F89" s="345">
        <v>-29823</v>
      </c>
      <c r="G89" s="345"/>
      <c r="H89" s="345">
        <v>76039</v>
      </c>
      <c r="I89" s="345">
        <v>2910</v>
      </c>
      <c r="J89" s="345">
        <v>5236</v>
      </c>
      <c r="K89" s="345">
        <v>4278</v>
      </c>
      <c r="L89" s="345">
        <v>88463</v>
      </c>
      <c r="M89" s="345"/>
      <c r="N89" s="345">
        <v>0</v>
      </c>
      <c r="O89" s="345">
        <v>0</v>
      </c>
      <c r="P89" s="345">
        <v>10827</v>
      </c>
      <c r="Q89" s="345">
        <v>3391</v>
      </c>
      <c r="R89" s="345">
        <v>14218</v>
      </c>
      <c r="S89" s="345"/>
      <c r="T89" s="345">
        <v>66041</v>
      </c>
      <c r="U89" s="345">
        <v>-140</v>
      </c>
      <c r="V89" s="345">
        <v>65901</v>
      </c>
      <c r="X89" s="345">
        <v>-18829.475399999999</v>
      </c>
      <c r="Y89" s="345">
        <v>-39992.323199999999</v>
      </c>
      <c r="Z89" s="345">
        <v>-31389.153600000001</v>
      </c>
      <c r="AA89" s="345">
        <v>-27870.837</v>
      </c>
    </row>
    <row r="90" spans="1:27">
      <c r="A90" s="233">
        <v>31400</v>
      </c>
      <c r="B90" s="234" t="s">
        <v>79</v>
      </c>
      <c r="C90" s="330">
        <v>3.4034999999999998E-3</v>
      </c>
      <c r="D90" s="330">
        <v>3.6952E-3</v>
      </c>
      <c r="E90" s="345">
        <f>VLOOKUP(A90, '2021 Summary'!A:F,6,FALSE)</f>
        <v>-181782</v>
      </c>
      <c r="F90" s="345">
        <v>-55593</v>
      </c>
      <c r="G90" s="345"/>
      <c r="H90" s="345">
        <v>141746</v>
      </c>
      <c r="I90" s="345">
        <v>5425</v>
      </c>
      <c r="J90" s="345">
        <v>9761</v>
      </c>
      <c r="K90" s="345">
        <v>51011</v>
      </c>
      <c r="L90" s="345">
        <v>207943</v>
      </c>
      <c r="M90" s="345"/>
      <c r="N90" s="345">
        <v>0</v>
      </c>
      <c r="O90" s="345">
        <v>0</v>
      </c>
      <c r="P90" s="345">
        <v>20183</v>
      </c>
      <c r="Q90" s="345">
        <v>0</v>
      </c>
      <c r="R90" s="345">
        <v>20183</v>
      </c>
      <c r="S90" s="345"/>
      <c r="T90" s="345">
        <v>123108</v>
      </c>
      <c r="U90" s="345">
        <v>7428</v>
      </c>
      <c r="V90" s="345">
        <v>130536</v>
      </c>
      <c r="X90" s="345">
        <v>-35100.2955</v>
      </c>
      <c r="Y90" s="345">
        <v>-74550.263999999996</v>
      </c>
      <c r="Z90" s="345">
        <v>-58512.971999999994</v>
      </c>
      <c r="AA90" s="345">
        <v>-51954.427499999998</v>
      </c>
    </row>
    <row r="91" spans="1:27">
      <c r="A91" s="233">
        <v>31405</v>
      </c>
      <c r="B91" s="234" t="s">
        <v>80</v>
      </c>
      <c r="C91" s="330">
        <v>7.54E-4</v>
      </c>
      <c r="D91" s="330">
        <v>7.228E-4</v>
      </c>
      <c r="E91" s="345">
        <f>VLOOKUP(A91, '2021 Summary'!A:F,6,FALSE)</f>
        <v>-35557</v>
      </c>
      <c r="F91" s="345">
        <v>-12316</v>
      </c>
      <c r="G91" s="345"/>
      <c r="H91" s="345">
        <v>31402</v>
      </c>
      <c r="I91" s="345">
        <v>1202</v>
      </c>
      <c r="J91" s="345">
        <v>2162</v>
      </c>
      <c r="K91" s="345">
        <v>9837</v>
      </c>
      <c r="L91" s="345">
        <v>44603</v>
      </c>
      <c r="M91" s="345"/>
      <c r="N91" s="345">
        <v>0</v>
      </c>
      <c r="O91" s="345">
        <v>0</v>
      </c>
      <c r="P91" s="345">
        <v>4471</v>
      </c>
      <c r="Q91" s="345">
        <v>395</v>
      </c>
      <c r="R91" s="345">
        <v>4866</v>
      </c>
      <c r="S91" s="345"/>
      <c r="T91" s="345">
        <v>27273</v>
      </c>
      <c r="U91" s="345">
        <v>1576</v>
      </c>
      <c r="V91" s="345">
        <v>28849</v>
      </c>
      <c r="X91" s="345">
        <v>-7776.0020000000004</v>
      </c>
      <c r="Y91" s="345">
        <v>-16515.616000000002</v>
      </c>
      <c r="Z91" s="345">
        <v>-12962.768</v>
      </c>
      <c r="AA91" s="345">
        <v>-11509.81</v>
      </c>
    </row>
    <row r="92" spans="1:27">
      <c r="A92" s="233">
        <v>31500</v>
      </c>
      <c r="B92" s="234" t="s">
        <v>81</v>
      </c>
      <c r="C92" s="330">
        <v>5.9069999999999999E-4</v>
      </c>
      <c r="D92" s="330">
        <v>6.1490000000000004E-4</v>
      </c>
      <c r="E92" s="345">
        <f>VLOOKUP(A92, '2021 Summary'!A:F,6,FALSE)</f>
        <v>-30249</v>
      </c>
      <c r="F92" s="345">
        <v>-9648</v>
      </c>
      <c r="G92" s="345"/>
      <c r="H92" s="345">
        <v>24601</v>
      </c>
      <c r="I92" s="345">
        <v>942</v>
      </c>
      <c r="J92" s="345">
        <v>1694</v>
      </c>
      <c r="K92" s="345">
        <v>3878</v>
      </c>
      <c r="L92" s="345">
        <v>31115</v>
      </c>
      <c r="M92" s="345"/>
      <c r="N92" s="345">
        <v>0</v>
      </c>
      <c r="O92" s="345">
        <v>0</v>
      </c>
      <c r="P92" s="345">
        <v>3503</v>
      </c>
      <c r="Q92" s="345">
        <v>344</v>
      </c>
      <c r="R92" s="345">
        <v>3847</v>
      </c>
      <c r="S92" s="345"/>
      <c r="T92" s="345">
        <v>21366</v>
      </c>
      <c r="U92" s="345">
        <v>536</v>
      </c>
      <c r="V92" s="345">
        <v>21902</v>
      </c>
      <c r="X92" s="345">
        <v>-6091.8891000000003</v>
      </c>
      <c r="Y92" s="345">
        <v>-12938.692800000001</v>
      </c>
      <c r="Z92" s="345">
        <v>-10155.314399999999</v>
      </c>
      <c r="AA92" s="345">
        <v>-9017.0355</v>
      </c>
    </row>
    <row r="93" spans="1:27">
      <c r="A93" s="233">
        <v>31600</v>
      </c>
      <c r="B93" s="234" t="s">
        <v>82</v>
      </c>
      <c r="C93" s="330">
        <v>2.6982E-3</v>
      </c>
      <c r="D93" s="330">
        <v>2.8216999999999999E-3</v>
      </c>
      <c r="E93" s="345">
        <f>VLOOKUP(A93, '2021 Summary'!A:F,6,FALSE)</f>
        <v>-138811</v>
      </c>
      <c r="F93" s="345">
        <v>-44072</v>
      </c>
      <c r="G93" s="345"/>
      <c r="H93" s="345">
        <v>112372</v>
      </c>
      <c r="I93" s="345">
        <v>4301</v>
      </c>
      <c r="J93" s="345">
        <v>7738</v>
      </c>
      <c r="K93" s="345">
        <v>11789</v>
      </c>
      <c r="L93" s="345">
        <v>136200</v>
      </c>
      <c r="M93" s="345"/>
      <c r="N93" s="345">
        <v>0</v>
      </c>
      <c r="O93" s="345">
        <v>0</v>
      </c>
      <c r="P93" s="345">
        <v>16000</v>
      </c>
      <c r="Q93" s="345">
        <v>2692</v>
      </c>
      <c r="R93" s="345">
        <v>18692</v>
      </c>
      <c r="S93" s="345"/>
      <c r="T93" s="345">
        <v>97597</v>
      </c>
      <c r="U93" s="345">
        <v>1087</v>
      </c>
      <c r="V93" s="345">
        <v>98684</v>
      </c>
      <c r="X93" s="345">
        <v>-27826.536599999999</v>
      </c>
      <c r="Y93" s="345">
        <v>-59101.372799999997</v>
      </c>
      <c r="Z93" s="345">
        <v>-46387.454400000002</v>
      </c>
      <c r="AA93" s="345">
        <v>-41188.023000000001</v>
      </c>
    </row>
    <row r="94" spans="1:27">
      <c r="A94" s="233">
        <v>31605</v>
      </c>
      <c r="B94" s="234" t="s">
        <v>83</v>
      </c>
      <c r="C94" s="330">
        <v>4.2190000000000001E-4</v>
      </c>
      <c r="D94" s="330">
        <v>4.194E-4</v>
      </c>
      <c r="E94" s="345">
        <f>VLOOKUP(A94, '2021 Summary'!A:F,6,FALSE)</f>
        <v>-20632</v>
      </c>
      <c r="F94" s="345">
        <v>-6891</v>
      </c>
      <c r="G94" s="345"/>
      <c r="H94" s="345">
        <v>17571</v>
      </c>
      <c r="I94" s="345">
        <v>673</v>
      </c>
      <c r="J94" s="345">
        <v>1210</v>
      </c>
      <c r="K94" s="345">
        <v>2876</v>
      </c>
      <c r="L94" s="345">
        <v>22330</v>
      </c>
      <c r="M94" s="345"/>
      <c r="N94" s="345">
        <v>0</v>
      </c>
      <c r="O94" s="345">
        <v>0</v>
      </c>
      <c r="P94" s="345">
        <v>2502</v>
      </c>
      <c r="Q94" s="345">
        <v>314</v>
      </c>
      <c r="R94" s="345">
        <v>2816</v>
      </c>
      <c r="S94" s="345"/>
      <c r="T94" s="345">
        <v>15261</v>
      </c>
      <c r="U94" s="345">
        <v>627</v>
      </c>
      <c r="V94" s="345">
        <v>15888</v>
      </c>
      <c r="X94" s="345">
        <v>-4351.0546999999997</v>
      </c>
      <c r="Y94" s="345">
        <v>-9241.2975999999999</v>
      </c>
      <c r="Z94" s="345">
        <v>-7253.3047999999999</v>
      </c>
      <c r="AA94" s="345">
        <v>-6440.3035</v>
      </c>
    </row>
    <row r="95" spans="1:27">
      <c r="A95" s="233">
        <v>31700</v>
      </c>
      <c r="B95" s="234" t="s">
        <v>84</v>
      </c>
      <c r="C95" s="330">
        <v>7.5020000000000002E-4</v>
      </c>
      <c r="D95" s="330">
        <v>7.8759999999999995E-4</v>
      </c>
      <c r="E95" s="345">
        <f>VLOOKUP(A95, '2021 Summary'!A:F,6,FALSE)</f>
        <v>-38745</v>
      </c>
      <c r="F95" s="345">
        <v>-12254</v>
      </c>
      <c r="G95" s="345"/>
      <c r="H95" s="345">
        <v>31244</v>
      </c>
      <c r="I95" s="345">
        <v>1196</v>
      </c>
      <c r="J95" s="345">
        <v>2152</v>
      </c>
      <c r="K95" s="345">
        <v>12265</v>
      </c>
      <c r="L95" s="345">
        <v>46857</v>
      </c>
      <c r="M95" s="345"/>
      <c r="N95" s="345">
        <v>0</v>
      </c>
      <c r="O95" s="345">
        <v>0</v>
      </c>
      <c r="P95" s="345">
        <v>4449</v>
      </c>
      <c r="Q95" s="345">
        <v>1015</v>
      </c>
      <c r="R95" s="345">
        <v>5464</v>
      </c>
      <c r="S95" s="345"/>
      <c r="T95" s="345">
        <v>27135</v>
      </c>
      <c r="U95" s="345">
        <v>1488</v>
      </c>
      <c r="V95" s="345">
        <v>28623</v>
      </c>
      <c r="X95" s="345">
        <v>-7736.8126000000002</v>
      </c>
      <c r="Y95" s="345">
        <v>-16432.380799999999</v>
      </c>
      <c r="Z95" s="345">
        <v>-12897.438400000001</v>
      </c>
      <c r="AA95" s="345">
        <v>-11451.803</v>
      </c>
    </row>
    <row r="96" spans="1:27">
      <c r="A96" s="233">
        <v>31800</v>
      </c>
      <c r="B96" s="234" t="s">
        <v>85</v>
      </c>
      <c r="C96" s="330">
        <v>4.6998999999999999E-3</v>
      </c>
      <c r="D96" s="330">
        <v>4.9497999999999999E-3</v>
      </c>
      <c r="E96" s="345">
        <f>VLOOKUP(A96, '2021 Summary'!A:F,6,FALSE)</f>
        <v>-243500</v>
      </c>
      <c r="F96" s="345">
        <v>-76768</v>
      </c>
      <c r="G96" s="345"/>
      <c r="H96" s="345">
        <v>195737</v>
      </c>
      <c r="I96" s="345">
        <v>7492</v>
      </c>
      <c r="J96" s="345">
        <v>13479</v>
      </c>
      <c r="K96" s="345">
        <v>31840</v>
      </c>
      <c r="L96" s="345">
        <v>248548</v>
      </c>
      <c r="M96" s="345"/>
      <c r="N96" s="345">
        <v>0</v>
      </c>
      <c r="O96" s="345">
        <v>0</v>
      </c>
      <c r="P96" s="345">
        <v>27870</v>
      </c>
      <c r="Q96" s="345">
        <v>1473</v>
      </c>
      <c r="R96" s="345">
        <v>29343</v>
      </c>
      <c r="S96" s="345"/>
      <c r="T96" s="345">
        <v>170000</v>
      </c>
      <c r="U96" s="345">
        <v>5209</v>
      </c>
      <c r="V96" s="345">
        <v>175209</v>
      </c>
      <c r="X96" s="345">
        <v>-48470.068699999996</v>
      </c>
      <c r="Y96" s="345">
        <v>-102946.6096</v>
      </c>
      <c r="Z96" s="345">
        <v>-80800.680800000002</v>
      </c>
      <c r="AA96" s="345">
        <v>-71743.973499999993</v>
      </c>
    </row>
    <row r="97" spans="1:27">
      <c r="A97" s="233">
        <v>31805</v>
      </c>
      <c r="B97" s="234" t="s">
        <v>86</v>
      </c>
      <c r="C97" s="330">
        <v>1.0252E-3</v>
      </c>
      <c r="D97" s="330">
        <v>1.0147000000000001E-3</v>
      </c>
      <c r="E97" s="345">
        <f>VLOOKUP(A97, '2021 Summary'!A:F,6,FALSE)</f>
        <v>-49917</v>
      </c>
      <c r="F97" s="345">
        <v>-16746</v>
      </c>
      <c r="G97" s="345"/>
      <c r="H97" s="345">
        <v>42697</v>
      </c>
      <c r="I97" s="345">
        <v>1634</v>
      </c>
      <c r="J97" s="345">
        <v>2940</v>
      </c>
      <c r="K97" s="345">
        <v>6726</v>
      </c>
      <c r="L97" s="345">
        <v>53997</v>
      </c>
      <c r="M97" s="345"/>
      <c r="N97" s="345">
        <v>0</v>
      </c>
      <c r="O97" s="345">
        <v>0</v>
      </c>
      <c r="P97" s="345">
        <v>6079</v>
      </c>
      <c r="Q97" s="345">
        <v>1716</v>
      </c>
      <c r="R97" s="345">
        <v>7795</v>
      </c>
      <c r="S97" s="345"/>
      <c r="T97" s="345">
        <v>37083</v>
      </c>
      <c r="U97" s="345">
        <v>872</v>
      </c>
      <c r="V97" s="345">
        <v>37955</v>
      </c>
      <c r="X97" s="345">
        <v>-10572.8876</v>
      </c>
      <c r="Y97" s="345">
        <v>-22455.980800000001</v>
      </c>
      <c r="Z97" s="345">
        <v>-17625.238399999998</v>
      </c>
      <c r="AA97" s="345">
        <v>-15649.678</v>
      </c>
    </row>
    <row r="98" spans="1:27">
      <c r="A98" s="233">
        <v>31810</v>
      </c>
      <c r="B98" s="234" t="s">
        <v>87</v>
      </c>
      <c r="C98" s="330">
        <v>1.2306999999999999E-3</v>
      </c>
      <c r="D98" s="330">
        <v>1.2620000000000001E-3</v>
      </c>
      <c r="E98" s="345">
        <f>VLOOKUP(A98, '2021 Summary'!A:F,6,FALSE)</f>
        <v>-62083</v>
      </c>
      <c r="F98" s="345">
        <v>-20102</v>
      </c>
      <c r="G98" s="345"/>
      <c r="H98" s="345">
        <v>51255</v>
      </c>
      <c r="I98" s="345">
        <v>1962</v>
      </c>
      <c r="J98" s="345">
        <v>3530</v>
      </c>
      <c r="K98" s="345">
        <v>9841</v>
      </c>
      <c r="L98" s="345">
        <v>66588</v>
      </c>
      <c r="M98" s="345"/>
      <c r="N98" s="345">
        <v>0</v>
      </c>
      <c r="O98" s="345">
        <v>0</v>
      </c>
      <c r="P98" s="345">
        <v>7298</v>
      </c>
      <c r="Q98" s="345">
        <v>938</v>
      </c>
      <c r="R98" s="345">
        <v>8236</v>
      </c>
      <c r="S98" s="345"/>
      <c r="T98" s="345">
        <v>44516</v>
      </c>
      <c r="U98" s="345">
        <v>1194</v>
      </c>
      <c r="V98" s="345">
        <v>45710</v>
      </c>
      <c r="X98" s="345">
        <v>-12692.2091</v>
      </c>
      <c r="Y98" s="345">
        <v>-26957.252799999998</v>
      </c>
      <c r="Z98" s="345">
        <v>-21158.1944</v>
      </c>
      <c r="AA98" s="345">
        <v>-18786.6355</v>
      </c>
    </row>
    <row r="99" spans="1:27">
      <c r="A99" s="233">
        <v>31820</v>
      </c>
      <c r="B99" s="234" t="s">
        <v>88</v>
      </c>
      <c r="C99" s="330">
        <v>1.0356E-3</v>
      </c>
      <c r="D99" s="330">
        <v>1.0413E-3</v>
      </c>
      <c r="E99" s="345">
        <f>VLOOKUP(A99, '2021 Summary'!A:F,6,FALSE)</f>
        <v>-51226</v>
      </c>
      <c r="F99" s="345">
        <v>-16915</v>
      </c>
      <c r="G99" s="345"/>
      <c r="H99" s="345">
        <v>43130</v>
      </c>
      <c r="I99" s="345">
        <v>1651</v>
      </c>
      <c r="J99" s="345">
        <v>2970</v>
      </c>
      <c r="K99" s="345">
        <v>6111</v>
      </c>
      <c r="L99" s="345">
        <v>53862</v>
      </c>
      <c r="M99" s="345"/>
      <c r="N99" s="345">
        <v>0</v>
      </c>
      <c r="O99" s="345">
        <v>0</v>
      </c>
      <c r="P99" s="345">
        <v>6141</v>
      </c>
      <c r="Q99" s="345">
        <v>1210</v>
      </c>
      <c r="R99" s="345">
        <v>7351</v>
      </c>
      <c r="S99" s="345"/>
      <c r="T99" s="345">
        <v>37459</v>
      </c>
      <c r="U99" s="345">
        <v>570</v>
      </c>
      <c r="V99" s="345">
        <v>38029</v>
      </c>
      <c r="X99" s="345">
        <v>-10680.1428</v>
      </c>
      <c r="Y99" s="345">
        <v>-22683.7824</v>
      </c>
      <c r="Z99" s="345">
        <v>-17804.035200000002</v>
      </c>
      <c r="AA99" s="345">
        <v>-15808.434000000001</v>
      </c>
    </row>
    <row r="100" spans="1:27">
      <c r="A100" s="233">
        <v>31900</v>
      </c>
      <c r="B100" s="234" t="s">
        <v>89</v>
      </c>
      <c r="C100" s="330">
        <v>3.2239999999999999E-3</v>
      </c>
      <c r="D100" s="330">
        <v>3.2958000000000002E-3</v>
      </c>
      <c r="E100" s="345">
        <f>VLOOKUP(A100, '2021 Summary'!A:F,6,FALSE)</f>
        <v>-162134</v>
      </c>
      <c r="F100" s="345">
        <v>-52661</v>
      </c>
      <c r="G100" s="345"/>
      <c r="H100" s="345">
        <v>134270</v>
      </c>
      <c r="I100" s="345">
        <v>5139</v>
      </c>
      <c r="J100" s="345">
        <v>9246</v>
      </c>
      <c r="K100" s="345">
        <v>3760</v>
      </c>
      <c r="L100" s="345">
        <v>152415</v>
      </c>
      <c r="M100" s="345"/>
      <c r="N100" s="345">
        <v>0</v>
      </c>
      <c r="O100" s="345">
        <v>0</v>
      </c>
      <c r="P100" s="345">
        <v>19118</v>
      </c>
      <c r="Q100" s="345">
        <v>9956</v>
      </c>
      <c r="R100" s="345">
        <v>29074</v>
      </c>
      <c r="S100" s="345"/>
      <c r="T100" s="345">
        <v>116615</v>
      </c>
      <c r="U100" s="345">
        <v>-1335</v>
      </c>
      <c r="V100" s="345">
        <v>115280</v>
      </c>
      <c r="X100" s="345">
        <v>-33249.112000000001</v>
      </c>
      <c r="Y100" s="345">
        <v>-70618.495999999999</v>
      </c>
      <c r="Z100" s="345">
        <v>-55427.007999999994</v>
      </c>
      <c r="AA100" s="345">
        <v>-49214.36</v>
      </c>
    </row>
    <row r="101" spans="1:27">
      <c r="A101" s="233">
        <v>32000</v>
      </c>
      <c r="B101" s="234" t="s">
        <v>90</v>
      </c>
      <c r="C101" s="330">
        <v>1.2061000000000001E-3</v>
      </c>
      <c r="D101" s="330">
        <v>1.2806E-3</v>
      </c>
      <c r="E101" s="345">
        <f>VLOOKUP(A101, '2021 Summary'!A:F,6,FALSE)</f>
        <v>-62998</v>
      </c>
      <c r="F101" s="345">
        <v>-19700</v>
      </c>
      <c r="G101" s="345"/>
      <c r="H101" s="345">
        <v>50230</v>
      </c>
      <c r="I101" s="345">
        <v>1923</v>
      </c>
      <c r="J101" s="345">
        <v>3459</v>
      </c>
      <c r="K101" s="345">
        <v>6584</v>
      </c>
      <c r="L101" s="345">
        <v>62196</v>
      </c>
      <c r="M101" s="345"/>
      <c r="N101" s="345">
        <v>0</v>
      </c>
      <c r="O101" s="345">
        <v>0</v>
      </c>
      <c r="P101" s="345">
        <v>7152</v>
      </c>
      <c r="Q101" s="345">
        <v>1228</v>
      </c>
      <c r="R101" s="345">
        <v>8380</v>
      </c>
      <c r="S101" s="345"/>
      <c r="T101" s="345">
        <v>43626</v>
      </c>
      <c r="U101" s="345">
        <v>555</v>
      </c>
      <c r="V101" s="345">
        <v>44181</v>
      </c>
      <c r="X101" s="345">
        <v>-12438.509300000002</v>
      </c>
      <c r="Y101" s="345">
        <v>-26418.414400000001</v>
      </c>
      <c r="Z101" s="345">
        <v>-20735.271200000003</v>
      </c>
      <c r="AA101" s="345">
        <v>-18411.1165</v>
      </c>
    </row>
    <row r="102" spans="1:27">
      <c r="A102" s="233">
        <v>32005</v>
      </c>
      <c r="B102" s="234" t="s">
        <v>91</v>
      </c>
      <c r="C102" s="330">
        <v>3.033E-4</v>
      </c>
      <c r="D102" s="330">
        <v>2.6929999999999999E-4</v>
      </c>
      <c r="E102" s="345">
        <f>VLOOKUP(A102, '2021 Summary'!A:F,6,FALSE)</f>
        <v>-13248</v>
      </c>
      <c r="F102" s="345">
        <v>-4954</v>
      </c>
      <c r="G102" s="345"/>
      <c r="H102" s="345">
        <v>12632</v>
      </c>
      <c r="I102" s="345">
        <v>483</v>
      </c>
      <c r="J102" s="345">
        <v>870</v>
      </c>
      <c r="K102" s="345">
        <v>2273</v>
      </c>
      <c r="L102" s="345">
        <v>16258</v>
      </c>
      <c r="M102" s="345"/>
      <c r="N102" s="345">
        <v>0</v>
      </c>
      <c r="O102" s="345">
        <v>0</v>
      </c>
      <c r="P102" s="345">
        <v>1799</v>
      </c>
      <c r="Q102" s="345">
        <v>2553</v>
      </c>
      <c r="R102" s="345">
        <v>4352</v>
      </c>
      <c r="S102" s="345"/>
      <c r="T102" s="345">
        <v>10971</v>
      </c>
      <c r="U102" s="345">
        <v>152</v>
      </c>
      <c r="V102" s="345">
        <v>11123</v>
      </c>
      <c r="X102" s="345">
        <v>-3127.9328999999998</v>
      </c>
      <c r="Y102" s="345">
        <v>-6643.4831999999997</v>
      </c>
      <c r="Z102" s="345">
        <v>-5214.3335999999999</v>
      </c>
      <c r="AA102" s="345">
        <v>-4629.8744999999999</v>
      </c>
    </row>
    <row r="103" spans="1:27">
      <c r="A103" s="233">
        <v>32100</v>
      </c>
      <c r="B103" s="234" t="s">
        <v>92</v>
      </c>
      <c r="C103" s="330">
        <v>6.514E-4</v>
      </c>
      <c r="D103" s="330">
        <v>7.159E-4</v>
      </c>
      <c r="E103" s="345">
        <f>VLOOKUP(A103, '2021 Summary'!A:F,6,FALSE)</f>
        <v>-35218</v>
      </c>
      <c r="F103" s="345">
        <v>-10640</v>
      </c>
      <c r="G103" s="345"/>
      <c r="H103" s="345">
        <v>27129</v>
      </c>
      <c r="I103" s="345">
        <v>1038</v>
      </c>
      <c r="J103" s="345">
        <v>1868</v>
      </c>
      <c r="K103" s="345">
        <v>8249</v>
      </c>
      <c r="L103" s="345">
        <v>38284</v>
      </c>
      <c r="M103" s="345"/>
      <c r="N103" s="345">
        <v>0</v>
      </c>
      <c r="O103" s="345">
        <v>0</v>
      </c>
      <c r="P103" s="345">
        <v>3863</v>
      </c>
      <c r="Q103" s="345">
        <v>1700</v>
      </c>
      <c r="R103" s="345">
        <v>5563</v>
      </c>
      <c r="S103" s="345"/>
      <c r="T103" s="345">
        <v>23562</v>
      </c>
      <c r="U103" s="345">
        <v>993</v>
      </c>
      <c r="V103" s="345">
        <v>24555</v>
      </c>
      <c r="X103" s="345">
        <v>-6717.8882000000003</v>
      </c>
      <c r="Y103" s="345">
        <v>-14268.265600000001</v>
      </c>
      <c r="Z103" s="345">
        <v>-11198.8688</v>
      </c>
      <c r="AA103" s="345">
        <v>-9943.6209999999992</v>
      </c>
    </row>
    <row r="104" spans="1:27">
      <c r="A104" s="233">
        <v>32200</v>
      </c>
      <c r="B104" s="234" t="s">
        <v>93</v>
      </c>
      <c r="C104" s="330">
        <v>4.6870000000000001E-4</v>
      </c>
      <c r="D104" s="330">
        <v>4.8720000000000002E-4</v>
      </c>
      <c r="E104" s="345">
        <f>VLOOKUP(A104, '2021 Summary'!A:F,6,FALSE)</f>
        <v>-23967</v>
      </c>
      <c r="F104" s="345">
        <v>-7656</v>
      </c>
      <c r="G104" s="345"/>
      <c r="H104" s="345">
        <v>19520</v>
      </c>
      <c r="I104" s="345">
        <v>747</v>
      </c>
      <c r="J104" s="345">
        <v>1344</v>
      </c>
      <c r="K104" s="345">
        <v>2324</v>
      </c>
      <c r="L104" s="345">
        <v>23935</v>
      </c>
      <c r="M104" s="345"/>
      <c r="N104" s="345">
        <v>0</v>
      </c>
      <c r="O104" s="345">
        <v>0</v>
      </c>
      <c r="P104" s="345">
        <v>2779</v>
      </c>
      <c r="Q104" s="345">
        <v>563</v>
      </c>
      <c r="R104" s="345">
        <v>3342</v>
      </c>
      <c r="S104" s="345"/>
      <c r="T104" s="345">
        <v>16953</v>
      </c>
      <c r="U104" s="345">
        <v>131</v>
      </c>
      <c r="V104" s="345">
        <v>17084</v>
      </c>
      <c r="X104" s="345">
        <v>-4833.7030999999997</v>
      </c>
      <c r="Y104" s="345">
        <v>-10266.4048</v>
      </c>
      <c r="Z104" s="345">
        <v>-8057.8904000000002</v>
      </c>
      <c r="AA104" s="345">
        <v>-7154.7055</v>
      </c>
    </row>
    <row r="105" spans="1:27">
      <c r="A105" s="233">
        <v>32300</v>
      </c>
      <c r="B105" s="234" t="s">
        <v>94</v>
      </c>
      <c r="C105" s="330">
        <v>4.7187000000000002E-3</v>
      </c>
      <c r="D105" s="330">
        <v>4.8734E-3</v>
      </c>
      <c r="E105" s="345">
        <f>VLOOKUP(A105, '2021 Summary'!A:F,6,FALSE)</f>
        <v>-239742</v>
      </c>
      <c r="F105" s="345">
        <v>-77075</v>
      </c>
      <c r="G105" s="345"/>
      <c r="H105" s="345">
        <v>196520</v>
      </c>
      <c r="I105" s="345">
        <v>7522</v>
      </c>
      <c r="J105" s="345">
        <v>13533</v>
      </c>
      <c r="K105" s="345">
        <v>45852</v>
      </c>
      <c r="L105" s="345">
        <v>263427</v>
      </c>
      <c r="M105" s="345"/>
      <c r="N105" s="345">
        <v>0</v>
      </c>
      <c r="O105" s="345">
        <v>0</v>
      </c>
      <c r="P105" s="345">
        <v>27982</v>
      </c>
      <c r="Q105" s="345">
        <v>0</v>
      </c>
      <c r="R105" s="345">
        <v>27982</v>
      </c>
      <c r="S105" s="345"/>
      <c r="T105" s="345">
        <v>170680</v>
      </c>
      <c r="U105" s="345">
        <v>7689</v>
      </c>
      <c r="V105" s="345">
        <v>178369</v>
      </c>
      <c r="X105" s="345">
        <v>-48663.953099999999</v>
      </c>
      <c r="Y105" s="345">
        <v>-103358.4048</v>
      </c>
      <c r="Z105" s="345">
        <v>-81123.890400000004</v>
      </c>
      <c r="AA105" s="345">
        <v>-72030.955499999996</v>
      </c>
    </row>
    <row r="106" spans="1:27">
      <c r="A106" s="233">
        <v>32305</v>
      </c>
      <c r="B106" s="234" t="s">
        <v>345</v>
      </c>
      <c r="C106" s="330">
        <v>5.2380000000000005E-4</v>
      </c>
      <c r="D106" s="330">
        <v>5.0900000000000001E-4</v>
      </c>
      <c r="E106" s="345">
        <f>VLOOKUP(A106, '2021 Summary'!A:F,6,FALSE)</f>
        <v>-25040</v>
      </c>
      <c r="F106" s="345">
        <v>-8556</v>
      </c>
      <c r="G106" s="345"/>
      <c r="H106" s="345">
        <v>21815</v>
      </c>
      <c r="I106" s="345">
        <v>835</v>
      </c>
      <c r="J106" s="345">
        <v>1502</v>
      </c>
      <c r="K106" s="345">
        <v>5548</v>
      </c>
      <c r="L106" s="345">
        <v>29700</v>
      </c>
      <c r="M106" s="345"/>
      <c r="N106" s="345">
        <v>0</v>
      </c>
      <c r="O106" s="345">
        <v>0</v>
      </c>
      <c r="P106" s="345">
        <v>3106</v>
      </c>
      <c r="Q106" s="345">
        <v>3090</v>
      </c>
      <c r="R106" s="345">
        <v>6196</v>
      </c>
      <c r="S106" s="345"/>
      <c r="T106" s="345">
        <v>18946</v>
      </c>
      <c r="U106" s="345">
        <v>786</v>
      </c>
      <c r="V106" s="345">
        <v>19732</v>
      </c>
      <c r="X106" s="345">
        <v>-5401.9494000000004</v>
      </c>
      <c r="Y106" s="345">
        <v>-11473.315200000001</v>
      </c>
      <c r="Z106" s="345">
        <v>-9005.1696000000011</v>
      </c>
      <c r="AA106" s="345">
        <v>-7995.8070000000007</v>
      </c>
    </row>
    <row r="107" spans="1:27">
      <c r="A107" s="233">
        <v>32400</v>
      </c>
      <c r="B107" s="234" t="s">
        <v>95</v>
      </c>
      <c r="C107" s="330">
        <v>1.653E-3</v>
      </c>
      <c r="D107" s="330">
        <v>1.7306000000000001E-3</v>
      </c>
      <c r="E107" s="345">
        <f>VLOOKUP(A107, '2021 Summary'!A:F,6,FALSE)</f>
        <v>-85135</v>
      </c>
      <c r="F107" s="345">
        <v>-27000</v>
      </c>
      <c r="G107" s="345"/>
      <c r="H107" s="345">
        <v>68842</v>
      </c>
      <c r="I107" s="345">
        <v>2635</v>
      </c>
      <c r="J107" s="345">
        <v>4741</v>
      </c>
      <c r="K107" s="345">
        <v>23771</v>
      </c>
      <c r="L107" s="345">
        <v>99989</v>
      </c>
      <c r="M107" s="345"/>
      <c r="N107" s="345">
        <v>0</v>
      </c>
      <c r="O107" s="345">
        <v>0</v>
      </c>
      <c r="P107" s="345">
        <v>9802</v>
      </c>
      <c r="Q107" s="345">
        <v>0</v>
      </c>
      <c r="R107" s="345">
        <v>9802</v>
      </c>
      <c r="S107" s="345"/>
      <c r="T107" s="345">
        <v>59791</v>
      </c>
      <c r="U107" s="345">
        <v>4527</v>
      </c>
      <c r="V107" s="345">
        <v>64318</v>
      </c>
      <c r="X107" s="345">
        <v>-17047.388999999999</v>
      </c>
      <c r="Y107" s="345">
        <v>-36207.311999999998</v>
      </c>
      <c r="Z107" s="345">
        <v>-28418.376</v>
      </c>
      <c r="AA107" s="345">
        <v>-25233.044999999998</v>
      </c>
    </row>
    <row r="108" spans="1:27">
      <c r="A108" s="233">
        <v>32405</v>
      </c>
      <c r="B108" s="234" t="s">
        <v>96</v>
      </c>
      <c r="C108" s="330">
        <v>4.348E-4</v>
      </c>
      <c r="D108" s="330">
        <v>4.527E-4</v>
      </c>
      <c r="E108" s="345">
        <f>VLOOKUP(A108, '2021 Summary'!A:F,6,FALSE)</f>
        <v>-22270</v>
      </c>
      <c r="F108" s="345">
        <v>-7102</v>
      </c>
      <c r="G108" s="345"/>
      <c r="H108" s="345">
        <v>18108</v>
      </c>
      <c r="I108" s="345">
        <v>693</v>
      </c>
      <c r="J108" s="345">
        <v>1247</v>
      </c>
      <c r="K108" s="345">
        <v>6825</v>
      </c>
      <c r="L108" s="345">
        <v>26873</v>
      </c>
      <c r="M108" s="345"/>
      <c r="N108" s="345">
        <v>0</v>
      </c>
      <c r="O108" s="345">
        <v>0</v>
      </c>
      <c r="P108" s="345">
        <v>2578</v>
      </c>
      <c r="Q108" s="345">
        <v>0</v>
      </c>
      <c r="R108" s="345">
        <v>2578</v>
      </c>
      <c r="S108" s="345"/>
      <c r="T108" s="345">
        <v>15727</v>
      </c>
      <c r="U108" s="345">
        <v>1144</v>
      </c>
      <c r="V108" s="345">
        <v>16871</v>
      </c>
      <c r="X108" s="345">
        <v>-4484.0923999999995</v>
      </c>
      <c r="Y108" s="345">
        <v>-9523.8592000000008</v>
      </c>
      <c r="Z108" s="345">
        <v>-7475.0815999999995</v>
      </c>
      <c r="AA108" s="345">
        <v>-6637.2219999999998</v>
      </c>
    </row>
    <row r="109" spans="1:27">
      <c r="A109" s="233">
        <v>32410</v>
      </c>
      <c r="B109" s="234" t="s">
        <v>97</v>
      </c>
      <c r="C109" s="330">
        <v>7.1599999999999995E-4</v>
      </c>
      <c r="D109" s="330">
        <v>7.2860000000000004E-4</v>
      </c>
      <c r="E109" s="345">
        <f>VLOOKUP(A109, '2021 Summary'!A:F,6,FALSE)</f>
        <v>-35843</v>
      </c>
      <c r="F109" s="345">
        <v>-11695</v>
      </c>
      <c r="G109" s="345"/>
      <c r="H109" s="345">
        <v>29819</v>
      </c>
      <c r="I109" s="345">
        <v>1141</v>
      </c>
      <c r="J109" s="345">
        <v>2053</v>
      </c>
      <c r="K109" s="345">
        <v>3605</v>
      </c>
      <c r="L109" s="345">
        <v>36618</v>
      </c>
      <c r="M109" s="345"/>
      <c r="N109" s="345">
        <v>0</v>
      </c>
      <c r="O109" s="345">
        <v>0</v>
      </c>
      <c r="P109" s="345">
        <v>4246</v>
      </c>
      <c r="Q109" s="345">
        <v>0</v>
      </c>
      <c r="R109" s="345">
        <v>4246</v>
      </c>
      <c r="S109" s="345"/>
      <c r="T109" s="345">
        <v>25898</v>
      </c>
      <c r="U109" s="345">
        <v>723</v>
      </c>
      <c r="V109" s="345">
        <v>26621</v>
      </c>
      <c r="X109" s="345">
        <v>-7384.1079999999993</v>
      </c>
      <c r="Y109" s="345">
        <v>-15683.263999999999</v>
      </c>
      <c r="Z109" s="345">
        <v>-12309.472</v>
      </c>
      <c r="AA109" s="345">
        <v>-10929.74</v>
      </c>
    </row>
    <row r="110" spans="1:27">
      <c r="A110" s="233">
        <v>32500</v>
      </c>
      <c r="B110" s="234" t="s">
        <v>346</v>
      </c>
      <c r="C110" s="330">
        <v>4.0581000000000002E-3</v>
      </c>
      <c r="D110" s="330">
        <v>4.2161999999999998E-3</v>
      </c>
      <c r="E110" s="345">
        <f>VLOOKUP(A110, '2021 Summary'!A:F,6,FALSE)</f>
        <v>-207412</v>
      </c>
      <c r="F110" s="345">
        <v>-66285</v>
      </c>
      <c r="G110" s="345"/>
      <c r="H110" s="345">
        <v>169008</v>
      </c>
      <c r="I110" s="345">
        <v>6469</v>
      </c>
      <c r="J110" s="345">
        <v>11639</v>
      </c>
      <c r="K110" s="345">
        <v>18411</v>
      </c>
      <c r="L110" s="345">
        <v>205527</v>
      </c>
      <c r="M110" s="345"/>
      <c r="N110" s="345">
        <v>0</v>
      </c>
      <c r="O110" s="345">
        <v>0</v>
      </c>
      <c r="P110" s="345">
        <v>24065</v>
      </c>
      <c r="Q110" s="345">
        <v>10812</v>
      </c>
      <c r="R110" s="345">
        <v>34877</v>
      </c>
      <c r="S110" s="345"/>
      <c r="T110" s="345">
        <v>146786</v>
      </c>
      <c r="U110" s="345">
        <v>574</v>
      </c>
      <c r="V110" s="345">
        <v>147360</v>
      </c>
      <c r="X110" s="345">
        <v>-41851.185300000005</v>
      </c>
      <c r="Y110" s="345">
        <v>-88888.622400000007</v>
      </c>
      <c r="Z110" s="345">
        <v>-69766.855200000005</v>
      </c>
      <c r="AA110" s="345">
        <v>-61946.896500000003</v>
      </c>
    </row>
    <row r="111" spans="1:27">
      <c r="A111" s="233">
        <v>32505</v>
      </c>
      <c r="B111" s="234" t="s">
        <v>98</v>
      </c>
      <c r="C111" s="330">
        <v>6.4670000000000005E-4</v>
      </c>
      <c r="D111" s="330">
        <v>6.2140000000000003E-4</v>
      </c>
      <c r="E111" s="345">
        <f>VLOOKUP(A111, '2021 Summary'!A:F,6,FALSE)</f>
        <v>-30569</v>
      </c>
      <c r="F111" s="345">
        <v>-10563</v>
      </c>
      <c r="G111" s="345"/>
      <c r="H111" s="345">
        <v>26933</v>
      </c>
      <c r="I111" s="345">
        <v>1031</v>
      </c>
      <c r="J111" s="345">
        <v>1855</v>
      </c>
      <c r="K111" s="345">
        <v>5169</v>
      </c>
      <c r="L111" s="345">
        <v>34988</v>
      </c>
      <c r="M111" s="345"/>
      <c r="N111" s="345">
        <v>0</v>
      </c>
      <c r="O111" s="345">
        <v>0</v>
      </c>
      <c r="P111" s="345">
        <v>3835</v>
      </c>
      <c r="Q111" s="345">
        <v>1740</v>
      </c>
      <c r="R111" s="345">
        <v>5575</v>
      </c>
      <c r="S111" s="345"/>
      <c r="T111" s="345">
        <v>23392</v>
      </c>
      <c r="U111" s="345">
        <v>500</v>
      </c>
      <c r="V111" s="345">
        <v>23892</v>
      </c>
      <c r="X111" s="345">
        <v>-6669.4171000000006</v>
      </c>
      <c r="Y111" s="345">
        <v>-14165.316800000001</v>
      </c>
      <c r="Z111" s="345">
        <v>-11118.066400000002</v>
      </c>
      <c r="AA111" s="345">
        <v>-9871.8755000000001</v>
      </c>
    </row>
    <row r="112" spans="1:27">
      <c r="A112" s="233">
        <v>32600</v>
      </c>
      <c r="B112" s="234" t="s">
        <v>99</v>
      </c>
      <c r="C112" s="330">
        <v>1.49686E-2</v>
      </c>
      <c r="D112" s="330">
        <v>1.48478E-2</v>
      </c>
      <c r="E112" s="345">
        <f>VLOOKUP(A112, '2021 Summary'!A:F,6,FALSE)</f>
        <v>-730423</v>
      </c>
      <c r="F112" s="345">
        <v>-244497</v>
      </c>
      <c r="G112" s="345"/>
      <c r="H112" s="345">
        <v>623397</v>
      </c>
      <c r="I112" s="345">
        <v>23860</v>
      </c>
      <c r="J112" s="345">
        <v>42930</v>
      </c>
      <c r="K112" s="345">
        <v>64815</v>
      </c>
      <c r="L112" s="345">
        <v>755002</v>
      </c>
      <c r="M112" s="345"/>
      <c r="N112" s="345">
        <v>0</v>
      </c>
      <c r="O112" s="345">
        <v>0</v>
      </c>
      <c r="P112" s="345">
        <v>88764</v>
      </c>
      <c r="Q112" s="345">
        <v>48108</v>
      </c>
      <c r="R112" s="345">
        <v>136872</v>
      </c>
      <c r="S112" s="345"/>
      <c r="T112" s="345">
        <v>541429</v>
      </c>
      <c r="U112" s="345">
        <v>1634</v>
      </c>
      <c r="V112" s="345">
        <v>543063</v>
      </c>
      <c r="X112" s="345">
        <v>-154371.17180000001</v>
      </c>
      <c r="Y112" s="345">
        <v>-327872.2144</v>
      </c>
      <c r="Z112" s="345">
        <v>-257340.17120000001</v>
      </c>
      <c r="AA112" s="345">
        <v>-228495.679</v>
      </c>
    </row>
    <row r="113" spans="1:27">
      <c r="A113" s="233">
        <v>32605</v>
      </c>
      <c r="B113" s="234" t="s">
        <v>100</v>
      </c>
      <c r="C113" s="330">
        <v>2.4461999999999999E-3</v>
      </c>
      <c r="D113" s="330">
        <v>2.2723000000000001E-3</v>
      </c>
      <c r="E113" s="345">
        <f>VLOOKUP(A113, '2021 Summary'!A:F,6,FALSE)</f>
        <v>-111784</v>
      </c>
      <c r="F113" s="345">
        <v>-39956</v>
      </c>
      <c r="G113" s="345"/>
      <c r="H113" s="345">
        <v>101877</v>
      </c>
      <c r="I113" s="345">
        <v>3899</v>
      </c>
      <c r="J113" s="345">
        <v>7016</v>
      </c>
      <c r="K113" s="345">
        <v>5520</v>
      </c>
      <c r="L113" s="345">
        <v>118312</v>
      </c>
      <c r="M113" s="345"/>
      <c r="N113" s="345">
        <v>0</v>
      </c>
      <c r="O113" s="345">
        <v>0</v>
      </c>
      <c r="P113" s="345">
        <v>14506</v>
      </c>
      <c r="Q113" s="345">
        <v>9680</v>
      </c>
      <c r="R113" s="345">
        <v>24186</v>
      </c>
      <c r="S113" s="345"/>
      <c r="T113" s="345">
        <v>88482</v>
      </c>
      <c r="U113" s="345">
        <v>150</v>
      </c>
      <c r="V113" s="345">
        <v>88632</v>
      </c>
      <c r="X113" s="345">
        <v>-25227.660599999999</v>
      </c>
      <c r="Y113" s="345">
        <v>-53581.5648</v>
      </c>
      <c r="Z113" s="345">
        <v>-42055.070399999997</v>
      </c>
      <c r="AA113" s="345">
        <v>-37341.243000000002</v>
      </c>
    </row>
    <row r="114" spans="1:27">
      <c r="A114" s="233">
        <v>32700</v>
      </c>
      <c r="B114" s="234" t="s">
        <v>101</v>
      </c>
      <c r="C114" s="330">
        <v>1.4530999999999999E-3</v>
      </c>
      <c r="D114" s="330">
        <v>1.4377000000000001E-3</v>
      </c>
      <c r="E114" s="345">
        <f>VLOOKUP(A114, '2021 Summary'!A:F,6,FALSE)</f>
        <v>-70726</v>
      </c>
      <c r="F114" s="345">
        <v>-23735</v>
      </c>
      <c r="G114" s="345"/>
      <c r="H114" s="345">
        <v>60517</v>
      </c>
      <c r="I114" s="345">
        <v>2316</v>
      </c>
      <c r="J114" s="345">
        <v>4167</v>
      </c>
      <c r="K114" s="345">
        <v>0</v>
      </c>
      <c r="L114" s="345">
        <v>67000</v>
      </c>
      <c r="M114" s="345"/>
      <c r="N114" s="345">
        <v>0</v>
      </c>
      <c r="O114" s="345">
        <v>0</v>
      </c>
      <c r="P114" s="345">
        <v>8617</v>
      </c>
      <c r="Q114" s="345">
        <v>3434</v>
      </c>
      <c r="R114" s="345">
        <v>12051</v>
      </c>
      <c r="S114" s="345"/>
      <c r="T114" s="345">
        <v>52560</v>
      </c>
      <c r="U114" s="345">
        <v>-484</v>
      </c>
      <c r="V114" s="345">
        <v>52076</v>
      </c>
      <c r="X114" s="345">
        <v>-14985.820299999999</v>
      </c>
      <c r="Y114" s="345">
        <v>-31828.702399999998</v>
      </c>
      <c r="Z114" s="345">
        <v>-24981.695199999998</v>
      </c>
      <c r="AA114" s="345">
        <v>-22181.571499999998</v>
      </c>
    </row>
    <row r="115" spans="1:27">
      <c r="A115" s="233">
        <v>32800</v>
      </c>
      <c r="B115" s="234" t="s">
        <v>102</v>
      </c>
      <c r="C115" s="330">
        <v>1.9618000000000001E-3</v>
      </c>
      <c r="D115" s="330">
        <v>2.0265999999999999E-3</v>
      </c>
      <c r="E115" s="345">
        <f>VLOOKUP(A115, '2021 Summary'!A:F,6,FALSE)</f>
        <v>-99697</v>
      </c>
      <c r="F115" s="345">
        <v>-32044</v>
      </c>
      <c r="G115" s="345"/>
      <c r="H115" s="345">
        <v>81703</v>
      </c>
      <c r="I115" s="345">
        <v>3127</v>
      </c>
      <c r="J115" s="345">
        <v>5626</v>
      </c>
      <c r="K115" s="345">
        <v>3953</v>
      </c>
      <c r="L115" s="345">
        <v>94409</v>
      </c>
      <c r="M115" s="345"/>
      <c r="N115" s="345">
        <v>0</v>
      </c>
      <c r="O115" s="345">
        <v>0</v>
      </c>
      <c r="P115" s="345">
        <v>11633</v>
      </c>
      <c r="Q115" s="345">
        <v>6087</v>
      </c>
      <c r="R115" s="345">
        <v>17720</v>
      </c>
      <c r="S115" s="345"/>
      <c r="T115" s="345">
        <v>70960</v>
      </c>
      <c r="U115" s="345">
        <v>-651</v>
      </c>
      <c r="V115" s="345">
        <v>70309</v>
      </c>
      <c r="X115" s="345">
        <v>-20232.043400000002</v>
      </c>
      <c r="Y115" s="345">
        <v>-42971.267200000002</v>
      </c>
      <c r="Z115" s="345">
        <v>-33727.265599999999</v>
      </c>
      <c r="AA115" s="345">
        <v>-29946.877</v>
      </c>
    </row>
    <row r="116" spans="1:27">
      <c r="A116" s="233">
        <v>32900</v>
      </c>
      <c r="B116" s="234" t="s">
        <v>103</v>
      </c>
      <c r="C116" s="330">
        <v>5.2586000000000004E-3</v>
      </c>
      <c r="D116" s="330">
        <v>5.4952999999999998E-3</v>
      </c>
      <c r="E116" s="345">
        <f>VLOOKUP(A116, '2021 Summary'!A:F,6,FALSE)</f>
        <v>-270336</v>
      </c>
      <c r="F116" s="345">
        <v>-85894</v>
      </c>
      <c r="G116" s="345"/>
      <c r="H116" s="345">
        <v>219005</v>
      </c>
      <c r="I116" s="345">
        <v>8382</v>
      </c>
      <c r="J116" s="345">
        <v>15082</v>
      </c>
      <c r="K116" s="345">
        <v>30134</v>
      </c>
      <c r="L116" s="345">
        <v>272603</v>
      </c>
      <c r="M116" s="345"/>
      <c r="N116" s="345">
        <v>0</v>
      </c>
      <c r="O116" s="345">
        <v>0</v>
      </c>
      <c r="P116" s="345">
        <v>31183</v>
      </c>
      <c r="Q116" s="345">
        <v>4451</v>
      </c>
      <c r="R116" s="345">
        <v>35634</v>
      </c>
      <c r="S116" s="345"/>
      <c r="T116" s="345">
        <v>190209</v>
      </c>
      <c r="U116" s="345">
        <v>2617</v>
      </c>
      <c r="V116" s="345">
        <v>192826</v>
      </c>
      <c r="X116" s="345">
        <v>-54231.941800000008</v>
      </c>
      <c r="Y116" s="345">
        <v>-115184.37440000002</v>
      </c>
      <c r="Z116" s="345">
        <v>-90405.851200000005</v>
      </c>
      <c r="AA116" s="345">
        <v>-80272.52900000001</v>
      </c>
    </row>
    <row r="117" spans="1:27">
      <c r="A117" s="233">
        <v>32901</v>
      </c>
      <c r="B117" s="234" t="s">
        <v>347</v>
      </c>
      <c r="C117" s="330">
        <v>1.121E-4</v>
      </c>
      <c r="D117" s="330">
        <v>1.3339999999999999E-4</v>
      </c>
      <c r="E117" s="345">
        <f>VLOOKUP(A117, '2021 Summary'!A:F,6,FALSE)</f>
        <v>-6562</v>
      </c>
      <c r="F117" s="345">
        <v>-1831</v>
      </c>
      <c r="G117" s="345"/>
      <c r="H117" s="345">
        <v>4669</v>
      </c>
      <c r="I117" s="345">
        <v>179</v>
      </c>
      <c r="J117" s="345">
        <v>322</v>
      </c>
      <c r="K117" s="345">
        <v>3741</v>
      </c>
      <c r="L117" s="345">
        <v>8911</v>
      </c>
      <c r="M117" s="345"/>
      <c r="N117" s="345">
        <v>0</v>
      </c>
      <c r="O117" s="345">
        <v>0</v>
      </c>
      <c r="P117" s="345">
        <v>665</v>
      </c>
      <c r="Q117" s="345">
        <v>2838</v>
      </c>
      <c r="R117" s="345">
        <v>3503</v>
      </c>
      <c r="S117" s="345"/>
      <c r="T117" s="345">
        <v>4055</v>
      </c>
      <c r="U117" s="345">
        <v>-83</v>
      </c>
      <c r="V117" s="345">
        <v>3972</v>
      </c>
      <c r="X117" s="345">
        <v>-1156.0872999999999</v>
      </c>
      <c r="Y117" s="345">
        <v>-2455.4384</v>
      </c>
      <c r="Z117" s="345">
        <v>-1927.2231999999999</v>
      </c>
      <c r="AA117" s="345">
        <v>-1711.2065</v>
      </c>
    </row>
    <row r="118" spans="1:27">
      <c r="A118" s="233">
        <v>32904</v>
      </c>
      <c r="B118" s="234" t="s">
        <v>471</v>
      </c>
      <c r="C118" s="330">
        <v>3.3899999999999997E-5</v>
      </c>
      <c r="D118" s="330">
        <v>2.8399999999999999E-5</v>
      </c>
      <c r="E118" s="345">
        <f>VLOOKUP(A118, '2021 Summary'!A:F,6,FALSE)</f>
        <v>-1397</v>
      </c>
      <c r="F118" s="345">
        <v>-554</v>
      </c>
      <c r="G118" s="345"/>
      <c r="H118" s="345">
        <v>1412</v>
      </c>
      <c r="I118" s="345">
        <v>54</v>
      </c>
      <c r="J118" s="345">
        <v>97</v>
      </c>
      <c r="K118" s="345">
        <v>0</v>
      </c>
      <c r="L118" s="345">
        <v>1563</v>
      </c>
      <c r="M118" s="345"/>
      <c r="N118" s="345">
        <v>0</v>
      </c>
      <c r="O118" s="345">
        <v>0</v>
      </c>
      <c r="P118" s="345">
        <v>201</v>
      </c>
      <c r="Q118" s="345">
        <v>2608</v>
      </c>
      <c r="R118" s="345">
        <v>2809</v>
      </c>
      <c r="S118" s="345"/>
      <c r="T118" s="345">
        <v>1226</v>
      </c>
      <c r="U118" s="345">
        <v>-366</v>
      </c>
      <c r="V118" s="345">
        <v>860</v>
      </c>
      <c r="X118" s="345">
        <v>-349.61069999999995</v>
      </c>
      <c r="Y118" s="345">
        <v>-742.54559999999992</v>
      </c>
      <c r="Z118" s="345">
        <v>-582.80879999999991</v>
      </c>
      <c r="AA118" s="345">
        <v>-517.48349999999994</v>
      </c>
    </row>
    <row r="119" spans="1:27">
      <c r="A119" s="233">
        <v>32905</v>
      </c>
      <c r="B119" s="234" t="s">
        <v>104</v>
      </c>
      <c r="C119" s="330">
        <v>7.6429999999999998E-4</v>
      </c>
      <c r="D119" s="330">
        <v>7.4470000000000005E-4</v>
      </c>
      <c r="E119" s="345">
        <f>VLOOKUP(A119, '2021 Summary'!A:F,6,FALSE)</f>
        <v>-36635</v>
      </c>
      <c r="F119" s="345">
        <v>-12484</v>
      </c>
      <c r="G119" s="345"/>
      <c r="H119" s="345">
        <v>31831</v>
      </c>
      <c r="I119" s="345">
        <v>1218</v>
      </c>
      <c r="J119" s="345">
        <v>2192</v>
      </c>
      <c r="K119" s="345">
        <v>8401</v>
      </c>
      <c r="L119" s="345">
        <v>43642</v>
      </c>
      <c r="M119" s="345"/>
      <c r="N119" s="345">
        <v>0</v>
      </c>
      <c r="O119" s="345">
        <v>0</v>
      </c>
      <c r="P119" s="345">
        <v>4532</v>
      </c>
      <c r="Q119" s="345">
        <v>872</v>
      </c>
      <c r="R119" s="345">
        <v>5404</v>
      </c>
      <c r="S119" s="345"/>
      <c r="T119" s="345">
        <v>27645</v>
      </c>
      <c r="U119" s="345">
        <v>1579</v>
      </c>
      <c r="V119" s="345">
        <v>29224</v>
      </c>
      <c r="X119" s="345">
        <v>-7882.2258999999995</v>
      </c>
      <c r="Y119" s="345">
        <v>-16741.227200000001</v>
      </c>
      <c r="Z119" s="345">
        <v>-13139.845600000001</v>
      </c>
      <c r="AA119" s="345">
        <v>-11667.039499999999</v>
      </c>
    </row>
    <row r="120" spans="1:27">
      <c r="A120" s="233">
        <v>32910</v>
      </c>
      <c r="B120" s="234" t="s">
        <v>105</v>
      </c>
      <c r="C120" s="330">
        <v>1.0016999999999999E-3</v>
      </c>
      <c r="D120" s="330">
        <v>1.0218E-3</v>
      </c>
      <c r="E120" s="345">
        <f>VLOOKUP(A120, '2021 Summary'!A:F,6,FALSE)</f>
        <v>-50266</v>
      </c>
      <c r="F120" s="345">
        <v>-16362</v>
      </c>
      <c r="G120" s="345"/>
      <c r="H120" s="345">
        <v>41718</v>
      </c>
      <c r="I120" s="345">
        <v>1597</v>
      </c>
      <c r="J120" s="345">
        <v>2873</v>
      </c>
      <c r="K120" s="345">
        <v>5986</v>
      </c>
      <c r="L120" s="345">
        <v>52174</v>
      </c>
      <c r="M120" s="345"/>
      <c r="N120" s="345">
        <v>0</v>
      </c>
      <c r="O120" s="345">
        <v>0</v>
      </c>
      <c r="P120" s="345">
        <v>5940</v>
      </c>
      <c r="Q120" s="345">
        <v>357</v>
      </c>
      <c r="R120" s="345">
        <v>6297</v>
      </c>
      <c r="S120" s="345"/>
      <c r="T120" s="345">
        <v>36232</v>
      </c>
      <c r="U120" s="345">
        <v>840</v>
      </c>
      <c r="V120" s="345">
        <v>37072</v>
      </c>
      <c r="X120" s="345">
        <v>-10330.532099999999</v>
      </c>
      <c r="Y120" s="345">
        <v>-21941.236799999999</v>
      </c>
      <c r="Z120" s="345">
        <v>-17221.2264</v>
      </c>
      <c r="AA120" s="345">
        <v>-15290.950499999999</v>
      </c>
    </row>
    <row r="121" spans="1:27">
      <c r="A121" s="233">
        <v>32915</v>
      </c>
      <c r="B121" s="234" t="s">
        <v>489</v>
      </c>
      <c r="C121" s="330">
        <v>6.7899999999999997E-5</v>
      </c>
      <c r="D121" s="330">
        <v>0</v>
      </c>
      <c r="E121" s="345">
        <v>0</v>
      </c>
      <c r="F121" s="345">
        <v>-1109</v>
      </c>
      <c r="G121" s="345"/>
      <c r="H121" s="345">
        <v>2828</v>
      </c>
      <c r="I121" s="345">
        <v>108</v>
      </c>
      <c r="J121" s="345">
        <v>195</v>
      </c>
      <c r="K121" s="345">
        <v>0</v>
      </c>
      <c r="L121" s="345">
        <v>3131</v>
      </c>
      <c r="M121" s="345"/>
      <c r="N121" s="345">
        <v>0</v>
      </c>
      <c r="O121" s="345">
        <v>0</v>
      </c>
      <c r="P121" s="345">
        <v>403</v>
      </c>
      <c r="Q121" s="345">
        <v>4782</v>
      </c>
      <c r="R121" s="345">
        <v>5185</v>
      </c>
      <c r="S121" s="345"/>
      <c r="T121" s="345">
        <v>2456</v>
      </c>
      <c r="U121" s="345">
        <v>-598</v>
      </c>
      <c r="V121" s="345">
        <v>1858</v>
      </c>
      <c r="X121" s="345">
        <v>-700.2527</v>
      </c>
      <c r="Y121" s="345">
        <v>-1487.2816</v>
      </c>
      <c r="Z121" s="345">
        <v>-1167.3368</v>
      </c>
      <c r="AA121" s="345">
        <v>-1036.4935</v>
      </c>
    </row>
    <row r="122" spans="1:27">
      <c r="A122" s="233">
        <v>32920</v>
      </c>
      <c r="B122" s="234" t="s">
        <v>106</v>
      </c>
      <c r="C122" s="330">
        <v>8.8949999999999999E-4</v>
      </c>
      <c r="D122" s="330">
        <v>9.1310000000000002E-4</v>
      </c>
      <c r="E122" s="345">
        <f>VLOOKUP(A122, '2021 Summary'!A:F,6,FALSE)</f>
        <v>-44919</v>
      </c>
      <c r="F122" s="345">
        <v>-14529</v>
      </c>
      <c r="G122" s="345"/>
      <c r="H122" s="345">
        <v>37045</v>
      </c>
      <c r="I122" s="345">
        <v>1418</v>
      </c>
      <c r="J122" s="345">
        <v>2551</v>
      </c>
      <c r="K122" s="345">
        <v>847</v>
      </c>
      <c r="L122" s="345">
        <v>41861</v>
      </c>
      <c r="M122" s="345"/>
      <c r="N122" s="345">
        <v>0</v>
      </c>
      <c r="O122" s="345">
        <v>0</v>
      </c>
      <c r="P122" s="345">
        <v>5275</v>
      </c>
      <c r="Q122" s="345">
        <v>2359</v>
      </c>
      <c r="R122" s="345">
        <v>7634</v>
      </c>
      <c r="S122" s="345"/>
      <c r="T122" s="345">
        <v>32174</v>
      </c>
      <c r="U122" s="345">
        <v>-537</v>
      </c>
      <c r="V122" s="345">
        <v>31637</v>
      </c>
      <c r="X122" s="345">
        <v>-9173.4135000000006</v>
      </c>
      <c r="Y122" s="345">
        <v>-19483.608</v>
      </c>
      <c r="Z122" s="345">
        <v>-15292.284</v>
      </c>
      <c r="AA122" s="345">
        <v>-13578.217500000001</v>
      </c>
    </row>
    <row r="123" spans="1:27">
      <c r="A123" s="233">
        <v>33000</v>
      </c>
      <c r="B123" s="234" t="s">
        <v>107</v>
      </c>
      <c r="C123" s="330">
        <v>1.9273000000000001E-3</v>
      </c>
      <c r="D123" s="330">
        <v>2.1026E-3</v>
      </c>
      <c r="E123" s="345">
        <f>VLOOKUP(A123, '2021 Summary'!A:F,6,FALSE)</f>
        <v>-103435</v>
      </c>
      <c r="F123" s="345">
        <v>-31481</v>
      </c>
      <c r="G123" s="345"/>
      <c r="H123" s="345">
        <v>80266</v>
      </c>
      <c r="I123" s="345">
        <v>3072</v>
      </c>
      <c r="J123" s="345">
        <v>5527</v>
      </c>
      <c r="K123" s="345">
        <v>15165</v>
      </c>
      <c r="L123" s="345">
        <v>104030</v>
      </c>
      <c r="M123" s="345"/>
      <c r="N123" s="345">
        <v>0</v>
      </c>
      <c r="O123" s="345">
        <v>0</v>
      </c>
      <c r="P123" s="345">
        <v>11429</v>
      </c>
      <c r="Q123" s="345">
        <v>1854</v>
      </c>
      <c r="R123" s="345">
        <v>13283</v>
      </c>
      <c r="S123" s="345"/>
      <c r="T123" s="345">
        <v>69712</v>
      </c>
      <c r="U123" s="345">
        <v>1347</v>
      </c>
      <c r="V123" s="345">
        <v>71059</v>
      </c>
      <c r="X123" s="345">
        <v>-19876.244900000002</v>
      </c>
      <c r="Y123" s="345">
        <v>-42215.5792</v>
      </c>
      <c r="Z123" s="345">
        <v>-33134.141600000003</v>
      </c>
      <c r="AA123" s="345">
        <v>-29420.234500000002</v>
      </c>
    </row>
    <row r="124" spans="1:27">
      <c r="A124" s="233">
        <v>33001</v>
      </c>
      <c r="B124" s="234" t="s">
        <v>108</v>
      </c>
      <c r="C124" s="330">
        <v>4.7599999999999998E-5</v>
      </c>
      <c r="D124" s="330">
        <v>5.2099999999999999E-5</v>
      </c>
      <c r="E124" s="345">
        <f>VLOOKUP(A124, '2021 Summary'!A:F,6,FALSE)</f>
        <v>-2563</v>
      </c>
      <c r="F124" s="345">
        <v>-777</v>
      </c>
      <c r="G124" s="345"/>
      <c r="H124" s="345">
        <v>1982</v>
      </c>
      <c r="I124" s="345">
        <v>76</v>
      </c>
      <c r="J124" s="345">
        <v>137</v>
      </c>
      <c r="K124" s="345">
        <v>1765</v>
      </c>
      <c r="L124" s="345">
        <v>3960</v>
      </c>
      <c r="M124" s="345"/>
      <c r="N124" s="345">
        <v>0</v>
      </c>
      <c r="O124" s="345">
        <v>0</v>
      </c>
      <c r="P124" s="345">
        <v>282</v>
      </c>
      <c r="Q124" s="345">
        <v>94</v>
      </c>
      <c r="R124" s="345">
        <v>376</v>
      </c>
      <c r="S124" s="345"/>
      <c r="T124" s="345">
        <v>1722</v>
      </c>
      <c r="U124" s="345">
        <v>298</v>
      </c>
      <c r="V124" s="345">
        <v>2020</v>
      </c>
      <c r="X124" s="345">
        <v>-490.89879999999999</v>
      </c>
      <c r="Y124" s="345">
        <v>-1042.6304</v>
      </c>
      <c r="Z124" s="345">
        <v>-818.33920000000001</v>
      </c>
      <c r="AA124" s="345">
        <v>-726.61399999999992</v>
      </c>
    </row>
    <row r="125" spans="1:27">
      <c r="A125" s="233">
        <v>33027</v>
      </c>
      <c r="B125" s="234" t="s">
        <v>109</v>
      </c>
      <c r="C125" s="330">
        <v>3.1569999999999998E-4</v>
      </c>
      <c r="D125" s="330">
        <v>3.0219999999999997E-4</v>
      </c>
      <c r="E125" s="345">
        <f>VLOOKUP(A125, '2021 Summary'!A:F,6,FALSE)</f>
        <v>-14866</v>
      </c>
      <c r="F125" s="345">
        <v>-5157</v>
      </c>
      <c r="G125" s="345"/>
      <c r="H125" s="345">
        <v>13148</v>
      </c>
      <c r="I125" s="345">
        <v>503</v>
      </c>
      <c r="J125" s="345">
        <v>905</v>
      </c>
      <c r="K125" s="345">
        <v>0</v>
      </c>
      <c r="L125" s="345">
        <v>14556</v>
      </c>
      <c r="M125" s="345"/>
      <c r="N125" s="345">
        <v>0</v>
      </c>
      <c r="O125" s="345">
        <v>0</v>
      </c>
      <c r="P125" s="345">
        <v>1872</v>
      </c>
      <c r="Q125" s="345">
        <v>5685</v>
      </c>
      <c r="R125" s="345">
        <v>7557</v>
      </c>
      <c r="S125" s="345"/>
      <c r="T125" s="345">
        <v>11419</v>
      </c>
      <c r="U125" s="345">
        <v>-1078</v>
      </c>
      <c r="V125" s="345">
        <v>10341</v>
      </c>
      <c r="X125" s="345">
        <v>-3255.8140999999996</v>
      </c>
      <c r="Y125" s="345">
        <v>-6915.0927999999994</v>
      </c>
      <c r="Z125" s="345">
        <v>-5427.5144</v>
      </c>
      <c r="AA125" s="345">
        <v>-4819.1605</v>
      </c>
    </row>
    <row r="126" spans="1:27">
      <c r="A126" s="233">
        <v>33100</v>
      </c>
      <c r="B126" s="234" t="s">
        <v>110</v>
      </c>
      <c r="C126" s="330">
        <v>2.8305000000000001E-3</v>
      </c>
      <c r="D126" s="330">
        <v>2.8557999999999999E-3</v>
      </c>
      <c r="E126" s="345">
        <f>VLOOKUP(A126, '2021 Summary'!A:F,6,FALSE)</f>
        <v>-140488</v>
      </c>
      <c r="F126" s="345">
        <v>-46233</v>
      </c>
      <c r="G126" s="345"/>
      <c r="H126" s="345">
        <v>117882</v>
      </c>
      <c r="I126" s="345">
        <v>4512</v>
      </c>
      <c r="J126" s="345">
        <v>8118</v>
      </c>
      <c r="K126" s="345">
        <v>19781</v>
      </c>
      <c r="L126" s="345">
        <v>150293</v>
      </c>
      <c r="M126" s="345"/>
      <c r="N126" s="345">
        <v>0</v>
      </c>
      <c r="O126" s="345">
        <v>0</v>
      </c>
      <c r="P126" s="345">
        <v>16785</v>
      </c>
      <c r="Q126" s="345">
        <v>0</v>
      </c>
      <c r="R126" s="345">
        <v>16785</v>
      </c>
      <c r="S126" s="345"/>
      <c r="T126" s="345">
        <v>102382</v>
      </c>
      <c r="U126" s="345">
        <v>3457</v>
      </c>
      <c r="V126" s="345">
        <v>105839</v>
      </c>
      <c r="X126" s="345">
        <v>-29190.946500000002</v>
      </c>
      <c r="Y126" s="345">
        <v>-61999.272000000004</v>
      </c>
      <c r="Z126" s="345">
        <v>-48661.956000000006</v>
      </c>
      <c r="AA126" s="345">
        <v>-43207.582500000004</v>
      </c>
    </row>
    <row r="127" spans="1:27">
      <c r="A127" s="233">
        <v>33105</v>
      </c>
      <c r="B127" s="234" t="s">
        <v>111</v>
      </c>
      <c r="C127" s="330">
        <v>3.4059999999999998E-4</v>
      </c>
      <c r="D127" s="330">
        <v>3.257E-4</v>
      </c>
      <c r="E127" s="345">
        <f>VLOOKUP(A127, '2021 Summary'!A:F,6,FALSE)</f>
        <v>-16022</v>
      </c>
      <c r="F127" s="345">
        <v>-5563</v>
      </c>
      <c r="G127" s="345"/>
      <c r="H127" s="345">
        <v>14185</v>
      </c>
      <c r="I127" s="345">
        <v>543</v>
      </c>
      <c r="J127" s="345">
        <v>977</v>
      </c>
      <c r="K127" s="345">
        <v>2434</v>
      </c>
      <c r="L127" s="345">
        <v>18139</v>
      </c>
      <c r="M127" s="345"/>
      <c r="N127" s="345">
        <v>0</v>
      </c>
      <c r="O127" s="345">
        <v>0</v>
      </c>
      <c r="P127" s="345">
        <v>2020</v>
      </c>
      <c r="Q127" s="345">
        <v>1023</v>
      </c>
      <c r="R127" s="345">
        <v>3043</v>
      </c>
      <c r="S127" s="345"/>
      <c r="T127" s="345">
        <v>12320</v>
      </c>
      <c r="U127" s="345">
        <v>365</v>
      </c>
      <c r="V127" s="345">
        <v>12685</v>
      </c>
      <c r="X127" s="345">
        <v>-3512.6077999999998</v>
      </c>
      <c r="Y127" s="345">
        <v>-7460.5023999999994</v>
      </c>
      <c r="Z127" s="345">
        <v>-5855.5951999999997</v>
      </c>
      <c r="AA127" s="345">
        <v>-5199.259</v>
      </c>
    </row>
    <row r="128" spans="1:27">
      <c r="A128" s="233">
        <v>33200</v>
      </c>
      <c r="B128" s="234" t="s">
        <v>112</v>
      </c>
      <c r="C128" s="330">
        <v>1.40004E-2</v>
      </c>
      <c r="D128" s="330">
        <v>1.43143E-2</v>
      </c>
      <c r="E128" s="345">
        <f>VLOOKUP(A128, '2021 Summary'!A:F,6,FALSE)</f>
        <v>-704178</v>
      </c>
      <c r="F128" s="345">
        <v>-228683</v>
      </c>
      <c r="G128" s="345"/>
      <c r="H128" s="345">
        <v>583075</v>
      </c>
      <c r="I128" s="345">
        <v>22317</v>
      </c>
      <c r="J128" s="345">
        <v>40153</v>
      </c>
      <c r="K128" s="345">
        <v>7485</v>
      </c>
      <c r="L128" s="345">
        <v>653030</v>
      </c>
      <c r="M128" s="345"/>
      <c r="N128" s="345">
        <v>0</v>
      </c>
      <c r="O128" s="345">
        <v>0</v>
      </c>
      <c r="P128" s="345">
        <v>83022</v>
      </c>
      <c r="Q128" s="345">
        <v>78947</v>
      </c>
      <c r="R128" s="345">
        <v>161969</v>
      </c>
      <c r="S128" s="345"/>
      <c r="T128" s="345">
        <v>506408</v>
      </c>
      <c r="U128" s="345">
        <v>-11761</v>
      </c>
      <c r="V128" s="345">
        <v>494647</v>
      </c>
      <c r="X128" s="345">
        <v>-144386.12520000001</v>
      </c>
      <c r="Y128" s="345">
        <v>-306664.76159999997</v>
      </c>
      <c r="Z128" s="345">
        <v>-240694.8768</v>
      </c>
      <c r="AA128" s="345">
        <v>-213716.106</v>
      </c>
    </row>
    <row r="129" spans="1:27">
      <c r="A129" s="233">
        <v>33202</v>
      </c>
      <c r="B129" s="234" t="s">
        <v>113</v>
      </c>
      <c r="C129" s="330">
        <v>2.544E-4</v>
      </c>
      <c r="D129" s="330">
        <v>2.4850000000000002E-4</v>
      </c>
      <c r="E129" s="345">
        <f>VLOOKUP(A129, '2021 Summary'!A:F,6,FALSE)</f>
        <v>-12225</v>
      </c>
      <c r="F129" s="345">
        <v>-4155</v>
      </c>
      <c r="G129" s="345"/>
      <c r="H129" s="345">
        <v>10595</v>
      </c>
      <c r="I129" s="345">
        <v>406</v>
      </c>
      <c r="J129" s="345">
        <v>730</v>
      </c>
      <c r="K129" s="345">
        <v>98</v>
      </c>
      <c r="L129" s="345">
        <v>11829</v>
      </c>
      <c r="M129" s="345"/>
      <c r="N129" s="345">
        <v>0</v>
      </c>
      <c r="O129" s="345">
        <v>0</v>
      </c>
      <c r="P129" s="345">
        <v>1509</v>
      </c>
      <c r="Q129" s="345">
        <v>4600</v>
      </c>
      <c r="R129" s="345">
        <v>6109</v>
      </c>
      <c r="S129" s="345"/>
      <c r="T129" s="345">
        <v>9202</v>
      </c>
      <c r="U129" s="345">
        <v>-998</v>
      </c>
      <c r="V129" s="345">
        <v>8204</v>
      </c>
      <c r="X129" s="345">
        <v>-2623.6271999999999</v>
      </c>
      <c r="Y129" s="345">
        <v>-5572.3775999999998</v>
      </c>
      <c r="Z129" s="345">
        <v>-4373.6448</v>
      </c>
      <c r="AA129" s="345">
        <v>-3883.4160000000002</v>
      </c>
    </row>
    <row r="130" spans="1:27">
      <c r="A130" s="233">
        <v>33203</v>
      </c>
      <c r="B130" s="234" t="s">
        <v>114</v>
      </c>
      <c r="C130" s="330">
        <v>1.719E-4</v>
      </c>
      <c r="D130" s="330">
        <v>1.5449999999999999E-4</v>
      </c>
      <c r="E130" s="345">
        <f>VLOOKUP(A130, '2021 Summary'!A:F,6,FALSE)</f>
        <v>-7600</v>
      </c>
      <c r="F130" s="345">
        <v>-2808</v>
      </c>
      <c r="G130" s="345"/>
      <c r="H130" s="345">
        <v>7159</v>
      </c>
      <c r="I130" s="345">
        <v>274</v>
      </c>
      <c r="J130" s="345">
        <v>493</v>
      </c>
      <c r="K130" s="345">
        <v>0</v>
      </c>
      <c r="L130" s="345">
        <v>7926</v>
      </c>
      <c r="M130" s="345"/>
      <c r="N130" s="345">
        <v>0</v>
      </c>
      <c r="O130" s="345">
        <v>0</v>
      </c>
      <c r="P130" s="345">
        <v>1019</v>
      </c>
      <c r="Q130" s="345">
        <v>5278</v>
      </c>
      <c r="R130" s="345">
        <v>6297</v>
      </c>
      <c r="S130" s="345"/>
      <c r="T130" s="345">
        <v>6218</v>
      </c>
      <c r="U130" s="345">
        <v>-778</v>
      </c>
      <c r="V130" s="345">
        <v>5440</v>
      </c>
      <c r="X130" s="345">
        <v>-1772.8047000000001</v>
      </c>
      <c r="Y130" s="345">
        <v>-3765.2975999999999</v>
      </c>
      <c r="Z130" s="345">
        <v>-2955.3047999999999</v>
      </c>
      <c r="AA130" s="345">
        <v>-2624.0535</v>
      </c>
    </row>
    <row r="131" spans="1:27">
      <c r="A131" s="233">
        <v>33204</v>
      </c>
      <c r="B131" s="234" t="s">
        <v>115</v>
      </c>
      <c r="C131" s="330">
        <v>4.0769999999999999E-4</v>
      </c>
      <c r="D131" s="330">
        <v>3.9070000000000001E-4</v>
      </c>
      <c r="E131" s="345">
        <f>VLOOKUP(A131, '2021 Summary'!A:F,6,FALSE)</f>
        <v>-19220</v>
      </c>
      <c r="F131" s="345">
        <v>-6659</v>
      </c>
      <c r="G131" s="345"/>
      <c r="H131" s="345">
        <v>16979</v>
      </c>
      <c r="I131" s="345">
        <v>650</v>
      </c>
      <c r="J131" s="345">
        <v>1169</v>
      </c>
      <c r="K131" s="345">
        <v>957</v>
      </c>
      <c r="L131" s="345">
        <v>19755</v>
      </c>
      <c r="M131" s="345"/>
      <c r="N131" s="345">
        <v>0</v>
      </c>
      <c r="O131" s="345">
        <v>0</v>
      </c>
      <c r="P131" s="345">
        <v>2418</v>
      </c>
      <c r="Q131" s="345">
        <v>4624</v>
      </c>
      <c r="R131" s="345">
        <v>7042</v>
      </c>
      <c r="S131" s="345"/>
      <c r="T131" s="345">
        <v>14747</v>
      </c>
      <c r="U131" s="345">
        <v>-383</v>
      </c>
      <c r="V131" s="345">
        <v>14364</v>
      </c>
      <c r="X131" s="345">
        <v>-4204.6100999999999</v>
      </c>
      <c r="Y131" s="345">
        <v>-8930.2608</v>
      </c>
      <c r="Z131" s="345">
        <v>-7009.1783999999998</v>
      </c>
      <c r="AA131" s="345">
        <v>-6223.5405000000001</v>
      </c>
    </row>
    <row r="132" spans="1:27">
      <c r="A132" s="233">
        <v>33205</v>
      </c>
      <c r="B132" s="234" t="s">
        <v>116</v>
      </c>
      <c r="C132" s="330">
        <v>1.1038000000000001E-3</v>
      </c>
      <c r="D132" s="330">
        <v>1.0495999999999999E-3</v>
      </c>
      <c r="E132" s="345">
        <f>VLOOKUP(A132, '2021 Summary'!A:F,6,FALSE)</f>
        <v>-51634</v>
      </c>
      <c r="F132" s="345">
        <v>-18029</v>
      </c>
      <c r="G132" s="345"/>
      <c r="H132" s="345">
        <v>45970</v>
      </c>
      <c r="I132" s="345">
        <v>1759</v>
      </c>
      <c r="J132" s="345">
        <v>3166</v>
      </c>
      <c r="K132" s="345">
        <v>9491</v>
      </c>
      <c r="L132" s="345">
        <v>60386</v>
      </c>
      <c r="M132" s="345"/>
      <c r="N132" s="345">
        <v>0</v>
      </c>
      <c r="O132" s="345">
        <v>0</v>
      </c>
      <c r="P132" s="345">
        <v>6546</v>
      </c>
      <c r="Q132" s="345">
        <v>2796</v>
      </c>
      <c r="R132" s="345">
        <v>9342</v>
      </c>
      <c r="S132" s="345"/>
      <c r="T132" s="345">
        <v>39926</v>
      </c>
      <c r="U132" s="345">
        <v>1686</v>
      </c>
      <c r="V132" s="345">
        <v>41612</v>
      </c>
      <c r="X132" s="345">
        <v>-11383.4894</v>
      </c>
      <c r="Y132" s="345">
        <v>-24177.635200000001</v>
      </c>
      <c r="Z132" s="345">
        <v>-18976.529600000002</v>
      </c>
      <c r="AA132" s="345">
        <v>-16849.507000000001</v>
      </c>
    </row>
    <row r="133" spans="1:27">
      <c r="A133" s="233">
        <v>33206</v>
      </c>
      <c r="B133" s="234" t="s">
        <v>117</v>
      </c>
      <c r="C133" s="330">
        <v>1.043E-4</v>
      </c>
      <c r="D133" s="330">
        <v>9.8499999999999995E-5</v>
      </c>
      <c r="E133" s="345">
        <f>VLOOKUP(A133, '2021 Summary'!A:F,6,FALSE)</f>
        <v>-4846</v>
      </c>
      <c r="F133" s="345">
        <v>-1704</v>
      </c>
      <c r="G133" s="345"/>
      <c r="H133" s="345">
        <v>4344</v>
      </c>
      <c r="I133" s="345">
        <v>166</v>
      </c>
      <c r="J133" s="345">
        <v>299</v>
      </c>
      <c r="K133" s="345">
        <v>752</v>
      </c>
      <c r="L133" s="345">
        <v>5561</v>
      </c>
      <c r="M133" s="345"/>
      <c r="N133" s="345">
        <v>0</v>
      </c>
      <c r="O133" s="345">
        <v>0</v>
      </c>
      <c r="P133" s="345">
        <v>618</v>
      </c>
      <c r="Q133" s="345">
        <v>545</v>
      </c>
      <c r="R133" s="345">
        <v>1163</v>
      </c>
      <c r="S133" s="345"/>
      <c r="T133" s="345">
        <v>3773</v>
      </c>
      <c r="U133" s="345">
        <v>-20</v>
      </c>
      <c r="V133" s="345">
        <v>3753</v>
      </c>
      <c r="X133" s="345">
        <v>-1075.6459</v>
      </c>
      <c r="Y133" s="345">
        <v>-2284.5871999999999</v>
      </c>
      <c r="Z133" s="345">
        <v>-1793.1256000000001</v>
      </c>
      <c r="AA133" s="345">
        <v>-1592.1395</v>
      </c>
    </row>
    <row r="134" spans="1:27">
      <c r="A134" s="233">
        <v>33207</v>
      </c>
      <c r="B134" s="234" t="s">
        <v>316</v>
      </c>
      <c r="C134" s="330">
        <v>4.973E-4</v>
      </c>
      <c r="D134" s="330">
        <v>4.3780000000000002E-4</v>
      </c>
      <c r="E134" s="345">
        <f>VLOOKUP(A134, '2021 Summary'!A:F,6,FALSE)</f>
        <v>-21537</v>
      </c>
      <c r="F134" s="345">
        <v>-8123</v>
      </c>
      <c r="G134" s="345"/>
      <c r="H134" s="345">
        <v>20711</v>
      </c>
      <c r="I134" s="345">
        <v>793</v>
      </c>
      <c r="J134" s="345">
        <v>1426</v>
      </c>
      <c r="K134" s="345">
        <v>0</v>
      </c>
      <c r="L134" s="345">
        <v>22930</v>
      </c>
      <c r="M134" s="345"/>
      <c r="N134" s="345">
        <v>0</v>
      </c>
      <c r="O134" s="345">
        <v>0</v>
      </c>
      <c r="P134" s="345">
        <v>2949</v>
      </c>
      <c r="Q134" s="345">
        <v>20492</v>
      </c>
      <c r="R134" s="345">
        <v>23441</v>
      </c>
      <c r="S134" s="345"/>
      <c r="T134" s="345">
        <v>17988</v>
      </c>
      <c r="U134" s="345">
        <v>-3523</v>
      </c>
      <c r="V134" s="345">
        <v>14465</v>
      </c>
      <c r="X134" s="345">
        <v>-5128.6548999999995</v>
      </c>
      <c r="Y134" s="345">
        <v>-10892.859200000001</v>
      </c>
      <c r="Z134" s="345">
        <v>-8549.5815999999995</v>
      </c>
      <c r="AA134" s="345">
        <v>-7591.2844999999998</v>
      </c>
    </row>
    <row r="135" spans="1:27">
      <c r="A135" s="233">
        <v>33209</v>
      </c>
      <c r="B135" s="234" t="s">
        <v>318</v>
      </c>
      <c r="C135" s="330">
        <v>0</v>
      </c>
      <c r="D135" s="330">
        <v>0</v>
      </c>
      <c r="E135" s="345">
        <f>VLOOKUP(A135, '2021 Summary'!A:F,6,FALSE)</f>
        <v>0</v>
      </c>
      <c r="F135" s="345">
        <v>0</v>
      </c>
      <c r="G135" s="345"/>
      <c r="H135" s="345">
        <v>0</v>
      </c>
      <c r="I135" s="345">
        <v>0</v>
      </c>
      <c r="J135" s="345">
        <v>0</v>
      </c>
      <c r="K135" s="345">
        <v>8449</v>
      </c>
      <c r="L135" s="345">
        <v>8449</v>
      </c>
      <c r="M135" s="345"/>
      <c r="N135" s="345">
        <v>0</v>
      </c>
      <c r="O135" s="345">
        <v>0</v>
      </c>
      <c r="P135" s="345">
        <v>0</v>
      </c>
      <c r="Q135" s="345">
        <v>2192</v>
      </c>
      <c r="R135" s="345">
        <v>2192</v>
      </c>
      <c r="S135" s="345"/>
      <c r="T135" s="345">
        <v>0</v>
      </c>
      <c r="U135" s="345">
        <v>648</v>
      </c>
      <c r="V135" s="345">
        <v>648</v>
      </c>
      <c r="X135" s="345">
        <v>0</v>
      </c>
      <c r="Y135" s="345">
        <v>0</v>
      </c>
      <c r="Z135" s="345">
        <v>0</v>
      </c>
      <c r="AA135" s="345">
        <v>0</v>
      </c>
    </row>
    <row r="136" spans="1:27">
      <c r="A136" s="233">
        <v>33300</v>
      </c>
      <c r="B136" s="234" t="s">
        <v>118</v>
      </c>
      <c r="C136" s="330">
        <v>1.8829999999999999E-3</v>
      </c>
      <c r="D136" s="330">
        <v>2.0019E-3</v>
      </c>
      <c r="E136" s="345">
        <f>VLOOKUP(A136, '2021 Summary'!A:F,6,FALSE)</f>
        <v>-98481</v>
      </c>
      <c r="F136" s="345">
        <v>-30757</v>
      </c>
      <c r="G136" s="345"/>
      <c r="H136" s="345">
        <v>78421</v>
      </c>
      <c r="I136" s="345">
        <v>3002</v>
      </c>
      <c r="J136" s="345">
        <v>5400</v>
      </c>
      <c r="K136" s="345">
        <v>9383</v>
      </c>
      <c r="L136" s="345">
        <v>96206</v>
      </c>
      <c r="M136" s="345"/>
      <c r="N136" s="345">
        <v>0</v>
      </c>
      <c r="O136" s="345">
        <v>0</v>
      </c>
      <c r="P136" s="345">
        <v>11166</v>
      </c>
      <c r="Q136" s="345">
        <v>1399</v>
      </c>
      <c r="R136" s="345">
        <v>12565</v>
      </c>
      <c r="S136" s="345"/>
      <c r="T136" s="345">
        <v>68110</v>
      </c>
      <c r="U136" s="345">
        <v>763</v>
      </c>
      <c r="V136" s="345">
        <v>68873</v>
      </c>
      <c r="X136" s="345">
        <v>-19419.379000000001</v>
      </c>
      <c r="Y136" s="345">
        <v>-41245.231999999996</v>
      </c>
      <c r="Z136" s="345">
        <v>-32372.536</v>
      </c>
      <c r="AA136" s="345">
        <v>-28743.994999999999</v>
      </c>
    </row>
    <row r="137" spans="1:27">
      <c r="A137" s="233">
        <v>33305</v>
      </c>
      <c r="B137" s="234" t="s">
        <v>119</v>
      </c>
      <c r="C137" s="330">
        <v>3.8160000000000001E-4</v>
      </c>
      <c r="D137" s="330">
        <v>4.1130000000000002E-4</v>
      </c>
      <c r="E137" s="345">
        <f>VLOOKUP(A137, '2021 Summary'!A:F,6,FALSE)</f>
        <v>-20233</v>
      </c>
      <c r="F137" s="345">
        <v>-6233</v>
      </c>
      <c r="G137" s="345"/>
      <c r="H137" s="345">
        <v>15892</v>
      </c>
      <c r="I137" s="345">
        <v>608</v>
      </c>
      <c r="J137" s="345">
        <v>1094</v>
      </c>
      <c r="K137" s="345">
        <v>11749</v>
      </c>
      <c r="L137" s="345">
        <v>29343</v>
      </c>
      <c r="M137" s="345"/>
      <c r="N137" s="345">
        <v>0</v>
      </c>
      <c r="O137" s="345">
        <v>0</v>
      </c>
      <c r="P137" s="345">
        <v>2263</v>
      </c>
      <c r="Q137" s="345">
        <v>0</v>
      </c>
      <c r="R137" s="345">
        <v>2263</v>
      </c>
      <c r="S137" s="345"/>
      <c r="T137" s="345">
        <v>13803</v>
      </c>
      <c r="U137" s="345">
        <v>2029</v>
      </c>
      <c r="V137" s="345">
        <v>15832</v>
      </c>
      <c r="X137" s="345">
        <v>-3935.4407999999999</v>
      </c>
      <c r="Y137" s="345">
        <v>-8358.5663999999997</v>
      </c>
      <c r="Z137" s="345">
        <v>-6560.4672</v>
      </c>
      <c r="AA137" s="345">
        <v>-5825.1239999999998</v>
      </c>
    </row>
    <row r="138" spans="1:27">
      <c r="A138" s="233">
        <v>33400</v>
      </c>
      <c r="B138" s="234" t="s">
        <v>120</v>
      </c>
      <c r="C138" s="330">
        <v>1.77433E-2</v>
      </c>
      <c r="D138" s="330">
        <v>1.79425E-2</v>
      </c>
      <c r="E138" s="345">
        <f>VLOOKUP(A138, '2021 Summary'!A:F,6,FALSE)</f>
        <v>-882663</v>
      </c>
      <c r="F138" s="345">
        <v>-289819</v>
      </c>
      <c r="G138" s="345"/>
      <c r="H138" s="345">
        <v>738955</v>
      </c>
      <c r="I138" s="345">
        <v>28283</v>
      </c>
      <c r="J138" s="345">
        <v>50888</v>
      </c>
      <c r="K138" s="345">
        <v>33068</v>
      </c>
      <c r="L138" s="345">
        <v>851194</v>
      </c>
      <c r="M138" s="345"/>
      <c r="N138" s="345">
        <v>0</v>
      </c>
      <c r="O138" s="345">
        <v>0</v>
      </c>
      <c r="P138" s="345">
        <v>105218</v>
      </c>
      <c r="Q138" s="345">
        <v>11648</v>
      </c>
      <c r="R138" s="345">
        <v>116866</v>
      </c>
      <c r="S138" s="345"/>
      <c r="T138" s="345">
        <v>641793</v>
      </c>
      <c r="U138" s="345">
        <v>691</v>
      </c>
      <c r="V138" s="345">
        <v>642484</v>
      </c>
      <c r="X138" s="345">
        <v>-182986.65289999999</v>
      </c>
      <c r="Y138" s="345">
        <v>-388649.24320000003</v>
      </c>
      <c r="Z138" s="345">
        <v>-305042.81359999999</v>
      </c>
      <c r="AA138" s="345">
        <v>-270851.47450000001</v>
      </c>
    </row>
    <row r="139" spans="1:27">
      <c r="A139" s="233">
        <v>33402</v>
      </c>
      <c r="B139" s="234" t="s">
        <v>121</v>
      </c>
      <c r="C139" s="330">
        <v>1.6349999999999999E-4</v>
      </c>
      <c r="D139" s="330">
        <v>1.6569999999999999E-4</v>
      </c>
      <c r="E139" s="345">
        <f>VLOOKUP(A139, '2021 Summary'!A:F,6,FALSE)</f>
        <v>-8151</v>
      </c>
      <c r="F139" s="345">
        <v>-2671</v>
      </c>
      <c r="G139" s="345"/>
      <c r="H139" s="345">
        <v>6809</v>
      </c>
      <c r="I139" s="345">
        <v>261</v>
      </c>
      <c r="J139" s="345">
        <v>469</v>
      </c>
      <c r="K139" s="345">
        <v>0</v>
      </c>
      <c r="L139" s="345">
        <v>7539</v>
      </c>
      <c r="M139" s="345"/>
      <c r="N139" s="345">
        <v>0</v>
      </c>
      <c r="O139" s="345">
        <v>0</v>
      </c>
      <c r="P139" s="345">
        <v>970</v>
      </c>
      <c r="Q139" s="345">
        <v>2272</v>
      </c>
      <c r="R139" s="345">
        <v>3242</v>
      </c>
      <c r="S139" s="345"/>
      <c r="T139" s="345">
        <v>5914</v>
      </c>
      <c r="U139" s="345">
        <v>-462</v>
      </c>
      <c r="V139" s="345">
        <v>5452</v>
      </c>
      <c r="X139" s="345">
        <v>-1686.1754999999998</v>
      </c>
      <c r="Y139" s="345">
        <v>-3581.3039999999996</v>
      </c>
      <c r="Z139" s="345">
        <v>-2810.8919999999998</v>
      </c>
      <c r="AA139" s="345">
        <v>-2495.8274999999999</v>
      </c>
    </row>
    <row r="140" spans="1:27">
      <c r="A140" s="233">
        <v>33405</v>
      </c>
      <c r="B140" s="234" t="s">
        <v>122</v>
      </c>
      <c r="C140" s="330">
        <v>1.6592E-3</v>
      </c>
      <c r="D140" s="330">
        <v>1.5478E-3</v>
      </c>
      <c r="E140" s="345">
        <f>VLOOKUP(A140, '2021 Summary'!A:F,6,FALSE)</f>
        <v>-76142</v>
      </c>
      <c r="F140" s="345">
        <v>-27101</v>
      </c>
      <c r="G140" s="345"/>
      <c r="H140" s="345">
        <v>69101</v>
      </c>
      <c r="I140" s="345">
        <v>2645</v>
      </c>
      <c r="J140" s="345">
        <v>4759</v>
      </c>
      <c r="K140" s="345">
        <v>14305</v>
      </c>
      <c r="L140" s="345">
        <v>90810</v>
      </c>
      <c r="M140" s="345"/>
      <c r="N140" s="345">
        <v>0</v>
      </c>
      <c r="O140" s="345">
        <v>0</v>
      </c>
      <c r="P140" s="345">
        <v>9839</v>
      </c>
      <c r="Q140" s="345">
        <v>7296</v>
      </c>
      <c r="R140" s="345">
        <v>17135</v>
      </c>
      <c r="S140" s="345"/>
      <c r="T140" s="345">
        <v>60015</v>
      </c>
      <c r="U140" s="345">
        <v>2505</v>
      </c>
      <c r="V140" s="345">
        <v>62520</v>
      </c>
      <c r="X140" s="345">
        <v>-17111.329600000001</v>
      </c>
      <c r="Y140" s="345">
        <v>-36343.116800000003</v>
      </c>
      <c r="Z140" s="345">
        <v>-28524.966400000001</v>
      </c>
      <c r="AA140" s="345">
        <v>-25327.687999999998</v>
      </c>
    </row>
    <row r="141" spans="1:27">
      <c r="A141" s="233">
        <v>33500</v>
      </c>
      <c r="B141" s="234" t="s">
        <v>123</v>
      </c>
      <c r="C141" s="330">
        <v>2.6478999999999999E-3</v>
      </c>
      <c r="D141" s="330">
        <v>2.7358E-3</v>
      </c>
      <c r="E141" s="345">
        <f>VLOOKUP(A141, '2021 Summary'!A:F,6,FALSE)</f>
        <v>-134585</v>
      </c>
      <c r="F141" s="345">
        <v>-43251</v>
      </c>
      <c r="G141" s="345"/>
      <c r="H141" s="345">
        <v>110277</v>
      </c>
      <c r="I141" s="345">
        <v>4221</v>
      </c>
      <c r="J141" s="345">
        <v>7594</v>
      </c>
      <c r="K141" s="345">
        <v>6454</v>
      </c>
      <c r="L141" s="345">
        <v>128546</v>
      </c>
      <c r="M141" s="345"/>
      <c r="N141" s="345">
        <v>0</v>
      </c>
      <c r="O141" s="345">
        <v>0</v>
      </c>
      <c r="P141" s="345">
        <v>15702</v>
      </c>
      <c r="Q141" s="345">
        <v>933</v>
      </c>
      <c r="R141" s="345">
        <v>16635</v>
      </c>
      <c r="S141" s="345"/>
      <c r="T141" s="345">
        <v>95777</v>
      </c>
      <c r="U141" s="345">
        <v>893</v>
      </c>
      <c r="V141" s="345">
        <v>96670</v>
      </c>
      <c r="X141" s="345">
        <v>-27307.792699999998</v>
      </c>
      <c r="Y141" s="345">
        <v>-57999.601599999995</v>
      </c>
      <c r="Z141" s="345">
        <v>-45522.696799999998</v>
      </c>
      <c r="AA141" s="345">
        <v>-40420.193500000001</v>
      </c>
    </row>
    <row r="142" spans="1:27">
      <c r="A142" s="233">
        <v>33501</v>
      </c>
      <c r="B142" s="234" t="s">
        <v>124</v>
      </c>
      <c r="C142" s="330">
        <v>9.2100000000000003E-5</v>
      </c>
      <c r="D142" s="330">
        <v>8.7700000000000004E-5</v>
      </c>
      <c r="E142" s="345">
        <f>VLOOKUP(A142, '2021 Summary'!A:F,6,FALSE)</f>
        <v>-4314</v>
      </c>
      <c r="F142" s="345">
        <v>-1504</v>
      </c>
      <c r="G142" s="345"/>
      <c r="H142" s="345">
        <v>3836</v>
      </c>
      <c r="I142" s="345">
        <v>147</v>
      </c>
      <c r="J142" s="345">
        <v>264</v>
      </c>
      <c r="K142" s="345">
        <v>0</v>
      </c>
      <c r="L142" s="345">
        <v>4247</v>
      </c>
      <c r="M142" s="345"/>
      <c r="N142" s="345">
        <v>0</v>
      </c>
      <c r="O142" s="345">
        <v>0</v>
      </c>
      <c r="P142" s="345">
        <v>546</v>
      </c>
      <c r="Q142" s="345">
        <v>1818</v>
      </c>
      <c r="R142" s="345">
        <v>2364</v>
      </c>
      <c r="S142" s="345"/>
      <c r="T142" s="345">
        <v>3331</v>
      </c>
      <c r="U142" s="345">
        <v>-274</v>
      </c>
      <c r="V142" s="345">
        <v>3057</v>
      </c>
      <c r="X142" s="345">
        <v>-949.82730000000004</v>
      </c>
      <c r="Y142" s="345">
        <v>-2017.3584000000001</v>
      </c>
      <c r="Z142" s="345">
        <v>-1583.3832</v>
      </c>
      <c r="AA142" s="345">
        <v>-1405.9065000000001</v>
      </c>
    </row>
    <row r="143" spans="1:27">
      <c r="A143" s="233">
        <v>33600</v>
      </c>
      <c r="B143" s="234" t="s">
        <v>125</v>
      </c>
      <c r="C143" s="330">
        <v>9.2124000000000008E-3</v>
      </c>
      <c r="D143" s="330">
        <v>9.5472000000000005E-3</v>
      </c>
      <c r="E143" s="345">
        <f>VLOOKUP(A143, '2021 Summary'!A:F,6,FALSE)</f>
        <v>-469665</v>
      </c>
      <c r="F143" s="345">
        <v>-150475</v>
      </c>
      <c r="G143" s="345"/>
      <c r="H143" s="345">
        <v>383669</v>
      </c>
      <c r="I143" s="345">
        <v>14685</v>
      </c>
      <c r="J143" s="345">
        <v>26421</v>
      </c>
      <c r="K143" s="345">
        <v>41418</v>
      </c>
      <c r="L143" s="345">
        <v>466193</v>
      </c>
      <c r="M143" s="345"/>
      <c r="N143" s="345">
        <v>0</v>
      </c>
      <c r="O143" s="345">
        <v>0</v>
      </c>
      <c r="P143" s="345">
        <v>54630</v>
      </c>
      <c r="Q143" s="345">
        <v>17570</v>
      </c>
      <c r="R143" s="345">
        <v>72200</v>
      </c>
      <c r="S143" s="345"/>
      <c r="T143" s="345">
        <v>333222</v>
      </c>
      <c r="U143" s="345">
        <v>-73</v>
      </c>
      <c r="V143" s="345">
        <v>333149</v>
      </c>
      <c r="X143" s="345">
        <v>-95007.481200000009</v>
      </c>
      <c r="Y143" s="345">
        <v>-201788.40960000001</v>
      </c>
      <c r="Z143" s="345">
        <v>-158379.58080000003</v>
      </c>
      <c r="AA143" s="345">
        <v>-140627.28600000002</v>
      </c>
    </row>
    <row r="144" spans="1:27">
      <c r="A144" s="233">
        <v>33605</v>
      </c>
      <c r="B144" s="234" t="s">
        <v>126</v>
      </c>
      <c r="C144" s="330">
        <v>1.075E-3</v>
      </c>
      <c r="D144" s="330">
        <v>1.0526999999999999E-3</v>
      </c>
      <c r="E144" s="345">
        <f>VLOOKUP(A144, '2021 Summary'!A:F,6,FALSE)</f>
        <v>-51787</v>
      </c>
      <c r="F144" s="345">
        <v>-17559</v>
      </c>
      <c r="G144" s="345"/>
      <c r="H144" s="345">
        <v>44771</v>
      </c>
      <c r="I144" s="345">
        <v>1714</v>
      </c>
      <c r="J144" s="345">
        <v>3083</v>
      </c>
      <c r="K144" s="345">
        <v>20976</v>
      </c>
      <c r="L144" s="345">
        <v>70544</v>
      </c>
      <c r="M144" s="345"/>
      <c r="N144" s="345">
        <v>0</v>
      </c>
      <c r="O144" s="345">
        <v>0</v>
      </c>
      <c r="P144" s="345">
        <v>6375</v>
      </c>
      <c r="Q144" s="345">
        <v>0</v>
      </c>
      <c r="R144" s="345">
        <v>6375</v>
      </c>
      <c r="S144" s="345"/>
      <c r="T144" s="345">
        <v>38884</v>
      </c>
      <c r="U144" s="345">
        <v>4000</v>
      </c>
      <c r="V144" s="345">
        <v>42884</v>
      </c>
      <c r="X144" s="345">
        <v>-11086.475</v>
      </c>
      <c r="Y144" s="345">
        <v>-23546.799999999999</v>
      </c>
      <c r="Z144" s="345">
        <v>-18481.400000000001</v>
      </c>
      <c r="AA144" s="345">
        <v>-16409.875</v>
      </c>
    </row>
    <row r="145" spans="1:27">
      <c r="A145" s="233">
        <v>33700</v>
      </c>
      <c r="B145" s="234" t="s">
        <v>127</v>
      </c>
      <c r="C145" s="330">
        <v>6.4720000000000001E-4</v>
      </c>
      <c r="D145" s="330">
        <v>6.5589999999999995E-4</v>
      </c>
      <c r="E145" s="345">
        <f>VLOOKUP(A145, '2021 Summary'!A:F,6,FALSE)</f>
        <v>-32266</v>
      </c>
      <c r="F145" s="345">
        <v>-10571</v>
      </c>
      <c r="G145" s="345"/>
      <c r="H145" s="345">
        <v>26954</v>
      </c>
      <c r="I145" s="345">
        <v>1032</v>
      </c>
      <c r="J145" s="345">
        <v>1856</v>
      </c>
      <c r="K145" s="345">
        <v>1328</v>
      </c>
      <c r="L145" s="345">
        <v>31170</v>
      </c>
      <c r="M145" s="345"/>
      <c r="N145" s="345">
        <v>0</v>
      </c>
      <c r="O145" s="345">
        <v>0</v>
      </c>
      <c r="P145" s="345">
        <v>3838</v>
      </c>
      <c r="Q145" s="345">
        <v>368</v>
      </c>
      <c r="R145" s="345">
        <v>4206</v>
      </c>
      <c r="S145" s="345"/>
      <c r="T145" s="345">
        <v>23410</v>
      </c>
      <c r="U145" s="345">
        <v>214</v>
      </c>
      <c r="V145" s="345">
        <v>23624</v>
      </c>
      <c r="X145" s="345">
        <v>-6674.5735999999997</v>
      </c>
      <c r="Y145" s="345">
        <v>-14176.2688</v>
      </c>
      <c r="Z145" s="345">
        <v>-11126.662400000001</v>
      </c>
      <c r="AA145" s="345">
        <v>-9879.5079999999998</v>
      </c>
    </row>
    <row r="146" spans="1:27">
      <c r="A146" s="233">
        <v>33800</v>
      </c>
      <c r="B146" s="234" t="s">
        <v>128</v>
      </c>
      <c r="C146" s="330">
        <v>4.5169999999999997E-4</v>
      </c>
      <c r="D146" s="330">
        <v>4.8640000000000001E-4</v>
      </c>
      <c r="E146" s="345">
        <f>VLOOKUP(A146, '2021 Summary'!A:F,6,FALSE)</f>
        <v>-23928</v>
      </c>
      <c r="F146" s="345">
        <v>-7378</v>
      </c>
      <c r="G146" s="345"/>
      <c r="H146" s="345">
        <v>18812</v>
      </c>
      <c r="I146" s="345">
        <v>720</v>
      </c>
      <c r="J146" s="345">
        <v>1295</v>
      </c>
      <c r="K146" s="345">
        <v>5018</v>
      </c>
      <c r="L146" s="345">
        <v>25845</v>
      </c>
      <c r="M146" s="345"/>
      <c r="N146" s="345">
        <v>0</v>
      </c>
      <c r="O146" s="345">
        <v>0</v>
      </c>
      <c r="P146" s="345">
        <v>2679</v>
      </c>
      <c r="Q146" s="345">
        <v>669</v>
      </c>
      <c r="R146" s="345">
        <v>3348</v>
      </c>
      <c r="S146" s="345"/>
      <c r="T146" s="345">
        <v>16338</v>
      </c>
      <c r="U146" s="345">
        <v>708</v>
      </c>
      <c r="V146" s="345">
        <v>17046</v>
      </c>
      <c r="X146" s="345">
        <v>-4658.3820999999998</v>
      </c>
      <c r="Y146" s="345">
        <v>-9894.0367999999999</v>
      </c>
      <c r="Z146" s="345">
        <v>-7765.6263999999992</v>
      </c>
      <c r="AA146" s="345">
        <v>-6895.2004999999999</v>
      </c>
    </row>
    <row r="147" spans="1:27">
      <c r="A147" s="233">
        <v>33900</v>
      </c>
      <c r="B147" s="234" t="s">
        <v>129</v>
      </c>
      <c r="C147" s="330">
        <v>2.1827000000000001E-3</v>
      </c>
      <c r="D147" s="330">
        <v>2.3444999999999998E-3</v>
      </c>
      <c r="E147" s="345">
        <f>VLOOKUP(A147, '2021 Summary'!A:F,6,FALSE)</f>
        <v>-115335</v>
      </c>
      <c r="F147" s="345">
        <v>-35652</v>
      </c>
      <c r="G147" s="345"/>
      <c r="H147" s="345">
        <v>90903</v>
      </c>
      <c r="I147" s="345">
        <v>3479</v>
      </c>
      <c r="J147" s="345">
        <v>6260</v>
      </c>
      <c r="K147" s="345">
        <v>25971</v>
      </c>
      <c r="L147" s="345">
        <v>126613</v>
      </c>
      <c r="M147" s="345"/>
      <c r="N147" s="345">
        <v>0</v>
      </c>
      <c r="O147" s="345">
        <v>0</v>
      </c>
      <c r="P147" s="345">
        <v>12943</v>
      </c>
      <c r="Q147" s="345">
        <v>0</v>
      </c>
      <c r="R147" s="345">
        <v>12943</v>
      </c>
      <c r="S147" s="345"/>
      <c r="T147" s="345">
        <v>78950</v>
      </c>
      <c r="U147" s="345">
        <v>4380</v>
      </c>
      <c r="V147" s="345">
        <v>83330</v>
      </c>
      <c r="X147" s="345">
        <v>-22510.185100000002</v>
      </c>
      <c r="Y147" s="345">
        <v>-47809.860800000002</v>
      </c>
      <c r="Z147" s="345">
        <v>-37524.9784</v>
      </c>
      <c r="AA147" s="345">
        <v>-33318.915500000003</v>
      </c>
    </row>
    <row r="148" spans="1:27">
      <c r="A148" s="233">
        <v>34000</v>
      </c>
      <c r="B148" s="234" t="s">
        <v>130</v>
      </c>
      <c r="C148" s="330">
        <v>1.0543E-3</v>
      </c>
      <c r="D148" s="330">
        <v>1.0862999999999999E-3</v>
      </c>
      <c r="E148" s="345">
        <f>VLOOKUP(A148, '2021 Summary'!A:F,6,FALSE)</f>
        <v>-53439</v>
      </c>
      <c r="F148" s="345">
        <v>-17221</v>
      </c>
      <c r="G148" s="345"/>
      <c r="H148" s="345">
        <v>43908</v>
      </c>
      <c r="I148" s="345">
        <v>1681</v>
      </c>
      <c r="J148" s="345">
        <v>3024</v>
      </c>
      <c r="K148" s="345">
        <v>4986</v>
      </c>
      <c r="L148" s="345">
        <v>53599</v>
      </c>
      <c r="M148" s="345"/>
      <c r="N148" s="345">
        <v>0</v>
      </c>
      <c r="O148" s="345">
        <v>0</v>
      </c>
      <c r="P148" s="345">
        <v>6252</v>
      </c>
      <c r="Q148" s="345">
        <v>0</v>
      </c>
      <c r="R148" s="345">
        <v>6252</v>
      </c>
      <c r="S148" s="345"/>
      <c r="T148" s="345">
        <v>38135</v>
      </c>
      <c r="U148" s="345">
        <v>769</v>
      </c>
      <c r="V148" s="345">
        <v>38904</v>
      </c>
      <c r="X148" s="345">
        <v>-10872.9959</v>
      </c>
      <c r="Y148" s="345">
        <v>-23093.387200000001</v>
      </c>
      <c r="Z148" s="345">
        <v>-18125.525600000001</v>
      </c>
      <c r="AA148" s="345">
        <v>-16093.889499999999</v>
      </c>
    </row>
    <row r="149" spans="1:27">
      <c r="A149" s="233">
        <v>34100</v>
      </c>
      <c r="B149" s="234" t="s">
        <v>131</v>
      </c>
      <c r="C149" s="330">
        <v>2.4849400000000001E-2</v>
      </c>
      <c r="D149" s="330">
        <v>2.5122700000000001E-2</v>
      </c>
      <c r="E149" s="345">
        <f>VLOOKUP(A149, '2021 Summary'!A:F,6,FALSE)</f>
        <v>-1235886</v>
      </c>
      <c r="F149" s="345">
        <v>-405890</v>
      </c>
      <c r="G149" s="345"/>
      <c r="H149" s="345">
        <v>1034903</v>
      </c>
      <c r="I149" s="345">
        <v>39610</v>
      </c>
      <c r="J149" s="345">
        <v>71268</v>
      </c>
      <c r="K149" s="345">
        <v>37134</v>
      </c>
      <c r="L149" s="345">
        <v>1182915</v>
      </c>
      <c r="M149" s="345"/>
      <c r="N149" s="345">
        <v>0</v>
      </c>
      <c r="O149" s="345">
        <v>0</v>
      </c>
      <c r="P149" s="345">
        <v>147357</v>
      </c>
      <c r="Q149" s="345">
        <v>35820</v>
      </c>
      <c r="R149" s="345">
        <v>183177</v>
      </c>
      <c r="S149" s="345"/>
      <c r="T149" s="345">
        <v>898828</v>
      </c>
      <c r="U149" s="345">
        <v>124</v>
      </c>
      <c r="V149" s="345">
        <v>898952</v>
      </c>
      <c r="X149" s="345">
        <v>-256271.8622</v>
      </c>
      <c r="Y149" s="345">
        <v>-544301.25760000001</v>
      </c>
      <c r="Z149" s="345">
        <v>-427210.8848</v>
      </c>
      <c r="AA149" s="345">
        <v>-379326.09100000001</v>
      </c>
    </row>
    <row r="150" spans="1:27">
      <c r="A150" s="233">
        <v>34105</v>
      </c>
      <c r="B150" s="234" t="s">
        <v>132</v>
      </c>
      <c r="C150" s="330">
        <v>1.9047999999999999E-3</v>
      </c>
      <c r="D150" s="330">
        <v>1.8797E-3</v>
      </c>
      <c r="E150" s="345">
        <f>VLOOKUP(A150, '2021 Summary'!A:F,6,FALSE)</f>
        <v>-92470</v>
      </c>
      <c r="F150" s="345">
        <v>-31113</v>
      </c>
      <c r="G150" s="345"/>
      <c r="H150" s="345">
        <v>79329</v>
      </c>
      <c r="I150" s="345">
        <v>3036</v>
      </c>
      <c r="J150" s="345">
        <v>5463</v>
      </c>
      <c r="K150" s="345">
        <v>29510</v>
      </c>
      <c r="L150" s="345">
        <v>117338</v>
      </c>
      <c r="M150" s="345"/>
      <c r="N150" s="345">
        <v>0</v>
      </c>
      <c r="O150" s="345">
        <v>0</v>
      </c>
      <c r="P150" s="345">
        <v>11295</v>
      </c>
      <c r="Q150" s="345">
        <v>0</v>
      </c>
      <c r="R150" s="345">
        <v>11295</v>
      </c>
      <c r="S150" s="345"/>
      <c r="T150" s="345">
        <v>68899</v>
      </c>
      <c r="U150" s="345">
        <v>6258</v>
      </c>
      <c r="V150" s="345">
        <v>75157</v>
      </c>
      <c r="X150" s="345">
        <v>-19644.202399999998</v>
      </c>
      <c r="Y150" s="345">
        <v>-41722.739199999996</v>
      </c>
      <c r="Z150" s="345">
        <v>-32747.321599999999</v>
      </c>
      <c r="AA150" s="345">
        <v>-29076.771999999997</v>
      </c>
    </row>
    <row r="151" spans="1:27">
      <c r="A151" s="233">
        <v>34200</v>
      </c>
      <c r="B151" s="234" t="s">
        <v>133</v>
      </c>
      <c r="C151" s="330">
        <v>7.2849999999999998E-4</v>
      </c>
      <c r="D151" s="330">
        <v>8.0420000000000003E-4</v>
      </c>
      <c r="E151" s="345">
        <f>VLOOKUP(A151, '2021 Summary'!A:F,6,FALSE)</f>
        <v>-39562</v>
      </c>
      <c r="F151" s="345">
        <v>-11899</v>
      </c>
      <c r="G151" s="345"/>
      <c r="H151" s="345">
        <v>30340</v>
      </c>
      <c r="I151" s="345">
        <v>1161</v>
      </c>
      <c r="J151" s="345">
        <v>2089</v>
      </c>
      <c r="K151" s="345">
        <v>14677</v>
      </c>
      <c r="L151" s="345">
        <v>48267</v>
      </c>
      <c r="M151" s="345"/>
      <c r="N151" s="345">
        <v>0</v>
      </c>
      <c r="O151" s="345">
        <v>0</v>
      </c>
      <c r="P151" s="345">
        <v>4320</v>
      </c>
      <c r="Q151" s="345">
        <v>2881</v>
      </c>
      <c r="R151" s="345">
        <v>7201</v>
      </c>
      <c r="S151" s="345"/>
      <c r="T151" s="345">
        <v>26351</v>
      </c>
      <c r="U151" s="345">
        <v>1504</v>
      </c>
      <c r="V151" s="345">
        <v>27855</v>
      </c>
      <c r="X151" s="345">
        <v>-7513.0204999999996</v>
      </c>
      <c r="Y151" s="345">
        <v>-15957.064</v>
      </c>
      <c r="Z151" s="345">
        <v>-12524.371999999999</v>
      </c>
      <c r="AA151" s="345">
        <v>-11120.5525</v>
      </c>
    </row>
    <row r="152" spans="1:27">
      <c r="A152" s="233">
        <v>34205</v>
      </c>
      <c r="B152" s="234" t="s">
        <v>134</v>
      </c>
      <c r="C152" s="330">
        <v>3.5520000000000001E-4</v>
      </c>
      <c r="D152" s="330">
        <v>3.2239999999999998E-4</v>
      </c>
      <c r="E152" s="345">
        <f>VLOOKUP(A152, '2021 Summary'!A:F,6,FALSE)</f>
        <v>-15860</v>
      </c>
      <c r="F152" s="345">
        <v>-5802</v>
      </c>
      <c r="G152" s="345"/>
      <c r="H152" s="345">
        <v>14793</v>
      </c>
      <c r="I152" s="345">
        <v>566</v>
      </c>
      <c r="J152" s="345">
        <v>1019</v>
      </c>
      <c r="K152" s="345">
        <v>6363</v>
      </c>
      <c r="L152" s="345">
        <v>22741</v>
      </c>
      <c r="M152" s="345"/>
      <c r="N152" s="345">
        <v>0</v>
      </c>
      <c r="O152" s="345">
        <v>0</v>
      </c>
      <c r="P152" s="345">
        <v>2106</v>
      </c>
      <c r="Q152" s="345">
        <v>1859</v>
      </c>
      <c r="R152" s="345">
        <v>3965</v>
      </c>
      <c r="S152" s="345"/>
      <c r="T152" s="345">
        <v>12848</v>
      </c>
      <c r="U152" s="345">
        <v>1049</v>
      </c>
      <c r="V152" s="345">
        <v>13897</v>
      </c>
      <c r="X152" s="345">
        <v>-3663.1776</v>
      </c>
      <c r="Y152" s="345">
        <v>-7780.3008</v>
      </c>
      <c r="Z152" s="345">
        <v>-6106.5983999999999</v>
      </c>
      <c r="AA152" s="345">
        <v>-5422.1280000000006</v>
      </c>
    </row>
    <row r="153" spans="1:27">
      <c r="A153" s="233">
        <v>34220</v>
      </c>
      <c r="B153" s="234" t="s">
        <v>135</v>
      </c>
      <c r="C153" s="330">
        <v>8.9360000000000004E-4</v>
      </c>
      <c r="D153" s="330">
        <v>9.3829999999999998E-4</v>
      </c>
      <c r="E153" s="345">
        <f>VLOOKUP(A153, '2021 Summary'!A:F,6,FALSE)</f>
        <v>-46159</v>
      </c>
      <c r="F153" s="345">
        <v>-14596</v>
      </c>
      <c r="G153" s="345"/>
      <c r="H153" s="345">
        <v>37216</v>
      </c>
      <c r="I153" s="345">
        <v>1424</v>
      </c>
      <c r="J153" s="345">
        <v>2563</v>
      </c>
      <c r="K153" s="345">
        <v>8308</v>
      </c>
      <c r="L153" s="345">
        <v>49511</v>
      </c>
      <c r="M153" s="345"/>
      <c r="N153" s="345">
        <v>0</v>
      </c>
      <c r="O153" s="345">
        <v>0</v>
      </c>
      <c r="P153" s="345">
        <v>5299</v>
      </c>
      <c r="Q153" s="345">
        <v>1748</v>
      </c>
      <c r="R153" s="345">
        <v>7047</v>
      </c>
      <c r="S153" s="345"/>
      <c r="T153" s="345">
        <v>32322</v>
      </c>
      <c r="U153" s="345">
        <v>608</v>
      </c>
      <c r="V153" s="345">
        <v>32930</v>
      </c>
      <c r="X153" s="345">
        <v>-9215.6967999999997</v>
      </c>
      <c r="Y153" s="345">
        <v>-19573.414400000001</v>
      </c>
      <c r="Z153" s="345">
        <v>-15362.771200000001</v>
      </c>
      <c r="AA153" s="345">
        <v>-13640.804</v>
      </c>
    </row>
    <row r="154" spans="1:27">
      <c r="A154" s="233">
        <v>34230</v>
      </c>
      <c r="B154" s="234" t="s">
        <v>136</v>
      </c>
      <c r="C154" s="330">
        <v>2.9050000000000001E-4</v>
      </c>
      <c r="D154" s="330">
        <v>3.098E-4</v>
      </c>
      <c r="E154" s="345">
        <f>VLOOKUP(A154, '2021 Summary'!A:F,6,FALSE)</f>
        <v>-15240</v>
      </c>
      <c r="F154" s="345">
        <v>-4745</v>
      </c>
      <c r="G154" s="345"/>
      <c r="H154" s="345">
        <v>12098</v>
      </c>
      <c r="I154" s="345">
        <v>463</v>
      </c>
      <c r="J154" s="345">
        <v>833</v>
      </c>
      <c r="K154" s="345">
        <v>7912</v>
      </c>
      <c r="L154" s="345">
        <v>21306</v>
      </c>
      <c r="M154" s="345"/>
      <c r="N154" s="345">
        <v>0</v>
      </c>
      <c r="O154" s="345">
        <v>0</v>
      </c>
      <c r="P154" s="345">
        <v>1723</v>
      </c>
      <c r="Q154" s="345">
        <v>0</v>
      </c>
      <c r="R154" s="345">
        <v>1723</v>
      </c>
      <c r="S154" s="345"/>
      <c r="T154" s="345">
        <v>10508</v>
      </c>
      <c r="U154" s="345">
        <v>1323</v>
      </c>
      <c r="V154" s="345">
        <v>11831</v>
      </c>
      <c r="X154" s="345">
        <v>-2995.9265</v>
      </c>
      <c r="Y154" s="345">
        <v>-6363.1120000000001</v>
      </c>
      <c r="Z154" s="345">
        <v>-4994.2759999999998</v>
      </c>
      <c r="AA154" s="345">
        <v>-4434.4825000000001</v>
      </c>
    </row>
    <row r="155" spans="1:27">
      <c r="A155" s="233">
        <v>34300</v>
      </c>
      <c r="B155" s="234" t="s">
        <v>137</v>
      </c>
      <c r="C155" s="330">
        <v>5.9684999999999998E-3</v>
      </c>
      <c r="D155" s="330">
        <v>6.1855E-3</v>
      </c>
      <c r="E155" s="345">
        <f>VLOOKUP(A155, '2021 Summary'!A:F,6,FALSE)</f>
        <v>-304289</v>
      </c>
      <c r="F155" s="345">
        <v>-97489</v>
      </c>
      <c r="G155" s="345"/>
      <c r="H155" s="345">
        <v>248570</v>
      </c>
      <c r="I155" s="345">
        <v>9514</v>
      </c>
      <c r="J155" s="345">
        <v>17118</v>
      </c>
      <c r="K155" s="345">
        <v>14843</v>
      </c>
      <c r="L155" s="345">
        <v>290045</v>
      </c>
      <c r="M155" s="345"/>
      <c r="N155" s="345">
        <v>0</v>
      </c>
      <c r="O155" s="345">
        <v>0</v>
      </c>
      <c r="P155" s="345">
        <v>35393</v>
      </c>
      <c r="Q155" s="345">
        <v>7821</v>
      </c>
      <c r="R155" s="345">
        <v>43214</v>
      </c>
      <c r="S155" s="345"/>
      <c r="T155" s="345">
        <v>215887</v>
      </c>
      <c r="U155" s="345">
        <v>-266</v>
      </c>
      <c r="V155" s="345">
        <v>215621</v>
      </c>
      <c r="X155" s="345">
        <v>-61553.140500000001</v>
      </c>
      <c r="Y155" s="345">
        <v>-130734.02399999999</v>
      </c>
      <c r="Z155" s="345">
        <v>-102610.45199999999</v>
      </c>
      <c r="AA155" s="345">
        <v>-91109.152499999997</v>
      </c>
    </row>
    <row r="156" spans="1:27">
      <c r="A156" s="233">
        <v>34400</v>
      </c>
      <c r="B156" s="234" t="s">
        <v>138</v>
      </c>
      <c r="C156" s="330">
        <v>2.4646999999999998E-3</v>
      </c>
      <c r="D156" s="330">
        <v>2.5057E-3</v>
      </c>
      <c r="E156" s="345">
        <f>VLOOKUP(A156, '2021 Summary'!A:F,6,FALSE)</f>
        <v>-123265</v>
      </c>
      <c r="F156" s="345">
        <v>-40258</v>
      </c>
      <c r="G156" s="345"/>
      <c r="H156" s="345">
        <v>102647</v>
      </c>
      <c r="I156" s="345">
        <v>3929</v>
      </c>
      <c r="J156" s="345">
        <v>7069</v>
      </c>
      <c r="K156" s="345">
        <v>2150</v>
      </c>
      <c r="L156" s="345">
        <v>115795</v>
      </c>
      <c r="M156" s="345"/>
      <c r="N156" s="345">
        <v>0</v>
      </c>
      <c r="O156" s="345">
        <v>0</v>
      </c>
      <c r="P156" s="345">
        <v>14616</v>
      </c>
      <c r="Q156" s="345">
        <v>5141</v>
      </c>
      <c r="R156" s="345">
        <v>19757</v>
      </c>
      <c r="S156" s="345"/>
      <c r="T156" s="345">
        <v>89151</v>
      </c>
      <c r="U156" s="345">
        <v>-574</v>
      </c>
      <c r="V156" s="345">
        <v>88577</v>
      </c>
      <c r="X156" s="345">
        <v>-25418.451099999998</v>
      </c>
      <c r="Y156" s="345">
        <v>-53986.788799999995</v>
      </c>
      <c r="Z156" s="345">
        <v>-42373.122399999993</v>
      </c>
      <c r="AA156" s="345">
        <v>-37623.645499999999</v>
      </c>
    </row>
    <row r="157" spans="1:27">
      <c r="A157" s="233">
        <v>34405</v>
      </c>
      <c r="B157" s="234" t="s">
        <v>139</v>
      </c>
      <c r="C157" s="330">
        <v>4.3590000000000002E-4</v>
      </c>
      <c r="D157" s="330">
        <v>4.4260000000000002E-4</v>
      </c>
      <c r="E157" s="345">
        <f>VLOOKUP(A157, '2021 Summary'!A:F,6,FALSE)</f>
        <v>-21773</v>
      </c>
      <c r="F157" s="345">
        <v>-7120</v>
      </c>
      <c r="G157" s="345"/>
      <c r="H157" s="345">
        <v>18154</v>
      </c>
      <c r="I157" s="345">
        <v>695</v>
      </c>
      <c r="J157" s="345">
        <v>1250</v>
      </c>
      <c r="K157" s="345">
        <v>4414</v>
      </c>
      <c r="L157" s="345">
        <v>24513</v>
      </c>
      <c r="M157" s="345"/>
      <c r="N157" s="345">
        <v>0</v>
      </c>
      <c r="O157" s="345">
        <v>0</v>
      </c>
      <c r="P157" s="345">
        <v>2585</v>
      </c>
      <c r="Q157" s="345">
        <v>164</v>
      </c>
      <c r="R157" s="345">
        <v>2749</v>
      </c>
      <c r="S157" s="345"/>
      <c r="T157" s="345">
        <v>15767</v>
      </c>
      <c r="U157" s="345">
        <v>647</v>
      </c>
      <c r="V157" s="345">
        <v>16414</v>
      </c>
      <c r="X157" s="345">
        <v>-4495.4367000000002</v>
      </c>
      <c r="Y157" s="345">
        <v>-9547.9536000000007</v>
      </c>
      <c r="Z157" s="345">
        <v>-7493.9928</v>
      </c>
      <c r="AA157" s="345">
        <v>-6654.0135</v>
      </c>
    </row>
    <row r="158" spans="1:27">
      <c r="A158" s="233">
        <v>34500</v>
      </c>
      <c r="B158" s="234" t="s">
        <v>140</v>
      </c>
      <c r="C158" s="330">
        <v>4.4010999999999998E-3</v>
      </c>
      <c r="D158" s="330">
        <v>4.5123000000000003E-3</v>
      </c>
      <c r="E158" s="345">
        <f>VLOOKUP(A158, '2021 Summary'!A:F,6,FALSE)</f>
        <v>-221978</v>
      </c>
      <c r="F158" s="345">
        <v>-71888</v>
      </c>
      <c r="G158" s="345"/>
      <c r="H158" s="345">
        <v>183293</v>
      </c>
      <c r="I158" s="345">
        <v>7015</v>
      </c>
      <c r="J158" s="345">
        <v>12622</v>
      </c>
      <c r="K158" s="345">
        <v>8064</v>
      </c>
      <c r="L158" s="345">
        <v>210994</v>
      </c>
      <c r="M158" s="345"/>
      <c r="N158" s="345">
        <v>0</v>
      </c>
      <c r="O158" s="345">
        <v>0</v>
      </c>
      <c r="P158" s="345">
        <v>26099</v>
      </c>
      <c r="Q158" s="345">
        <v>11857</v>
      </c>
      <c r="R158" s="345">
        <v>37956</v>
      </c>
      <c r="S158" s="345"/>
      <c r="T158" s="345">
        <v>159192</v>
      </c>
      <c r="U158" s="345">
        <v>-1485</v>
      </c>
      <c r="V158" s="345">
        <v>157707</v>
      </c>
      <c r="X158" s="345">
        <v>-45388.544300000001</v>
      </c>
      <c r="Y158" s="345">
        <v>-96401.694399999993</v>
      </c>
      <c r="Z158" s="345">
        <v>-75663.711199999991</v>
      </c>
      <c r="AA158" s="345">
        <v>-67182.791499999992</v>
      </c>
    </row>
    <row r="159" spans="1:27">
      <c r="A159" s="233">
        <v>34501</v>
      </c>
      <c r="B159" s="234" t="s">
        <v>141</v>
      </c>
      <c r="C159" s="330">
        <v>5.5999999999999999E-5</v>
      </c>
      <c r="D159" s="330">
        <v>6.3E-5</v>
      </c>
      <c r="E159" s="345">
        <f>VLOOKUP(A159, '2021 Summary'!A:F,6,FALSE)</f>
        <v>-3099</v>
      </c>
      <c r="F159" s="345">
        <v>-915</v>
      </c>
      <c r="G159" s="345"/>
      <c r="H159" s="345">
        <v>2332</v>
      </c>
      <c r="I159" s="345">
        <v>89</v>
      </c>
      <c r="J159" s="345">
        <v>161</v>
      </c>
      <c r="K159" s="345">
        <v>428</v>
      </c>
      <c r="L159" s="345">
        <v>3010</v>
      </c>
      <c r="M159" s="345"/>
      <c r="N159" s="345">
        <v>0</v>
      </c>
      <c r="O159" s="345">
        <v>0</v>
      </c>
      <c r="P159" s="345">
        <v>332</v>
      </c>
      <c r="Q159" s="345">
        <v>660</v>
      </c>
      <c r="R159" s="345">
        <v>992</v>
      </c>
      <c r="S159" s="345"/>
      <c r="T159" s="345">
        <v>2026</v>
      </c>
      <c r="U159" s="345">
        <v>-121</v>
      </c>
      <c r="V159" s="345">
        <v>1905</v>
      </c>
      <c r="X159" s="345">
        <v>-577.52800000000002</v>
      </c>
      <c r="Y159" s="345">
        <v>-1226.624</v>
      </c>
      <c r="Z159" s="345">
        <v>-962.75199999999995</v>
      </c>
      <c r="AA159" s="345">
        <v>-854.84</v>
      </c>
    </row>
    <row r="160" spans="1:27">
      <c r="A160" s="233">
        <v>34505</v>
      </c>
      <c r="B160" s="234" t="s">
        <v>142</v>
      </c>
      <c r="C160" s="330">
        <v>5.7760000000000005E-4</v>
      </c>
      <c r="D160" s="330">
        <v>6.0210000000000005E-4</v>
      </c>
      <c r="E160" s="345">
        <f>VLOOKUP(A160, '2021 Summary'!A:F,6,FALSE)</f>
        <v>-29620</v>
      </c>
      <c r="F160" s="345">
        <v>-9435</v>
      </c>
      <c r="G160" s="345"/>
      <c r="H160" s="345">
        <v>24055</v>
      </c>
      <c r="I160" s="345">
        <v>921</v>
      </c>
      <c r="J160" s="345">
        <v>1657</v>
      </c>
      <c r="K160" s="345">
        <v>3986</v>
      </c>
      <c r="L160" s="345">
        <v>30619</v>
      </c>
      <c r="M160" s="345"/>
      <c r="N160" s="345">
        <v>0</v>
      </c>
      <c r="O160" s="345">
        <v>0</v>
      </c>
      <c r="P160" s="345">
        <v>3425</v>
      </c>
      <c r="Q160" s="345">
        <v>3112</v>
      </c>
      <c r="R160" s="345">
        <v>6537</v>
      </c>
      <c r="S160" s="345"/>
      <c r="T160" s="345">
        <v>20892</v>
      </c>
      <c r="U160" s="345">
        <v>273</v>
      </c>
      <c r="V160" s="345">
        <v>21165</v>
      </c>
      <c r="X160" s="345">
        <v>-5956.7888000000003</v>
      </c>
      <c r="Y160" s="345">
        <v>-12651.750400000001</v>
      </c>
      <c r="Z160" s="345">
        <v>-9930.0992000000006</v>
      </c>
      <c r="AA160" s="345">
        <v>-8817.0640000000003</v>
      </c>
    </row>
    <row r="161" spans="1:27">
      <c r="A161" s="233">
        <v>34600</v>
      </c>
      <c r="B161" s="234" t="s">
        <v>143</v>
      </c>
      <c r="C161" s="330">
        <v>9.098E-4</v>
      </c>
      <c r="D161" s="330">
        <v>9.8409999999999991E-4</v>
      </c>
      <c r="E161" s="345">
        <f>VLOOKUP(A161, '2021 Summary'!A:F,6,FALSE)</f>
        <v>-48412</v>
      </c>
      <c r="F161" s="345">
        <v>-14861</v>
      </c>
      <c r="G161" s="345"/>
      <c r="H161" s="345">
        <v>37890</v>
      </c>
      <c r="I161" s="345">
        <v>1450</v>
      </c>
      <c r="J161" s="345">
        <v>2609</v>
      </c>
      <c r="K161" s="345">
        <v>13152</v>
      </c>
      <c r="L161" s="345">
        <v>55101</v>
      </c>
      <c r="M161" s="345"/>
      <c r="N161" s="345">
        <v>0</v>
      </c>
      <c r="O161" s="345">
        <v>0</v>
      </c>
      <c r="P161" s="345">
        <v>5395</v>
      </c>
      <c r="Q161" s="345">
        <v>0</v>
      </c>
      <c r="R161" s="345">
        <v>5395</v>
      </c>
      <c r="S161" s="345"/>
      <c r="T161" s="345">
        <v>32908</v>
      </c>
      <c r="U161" s="345">
        <v>1982</v>
      </c>
      <c r="V161" s="345">
        <v>34890</v>
      </c>
      <c r="X161" s="345">
        <v>-9382.7674000000006</v>
      </c>
      <c r="Y161" s="345">
        <v>-19928.2592</v>
      </c>
      <c r="Z161" s="345">
        <v>-15641.2816</v>
      </c>
      <c r="AA161" s="345">
        <v>-13888.097</v>
      </c>
    </row>
    <row r="162" spans="1:27">
      <c r="A162" s="233">
        <v>34605</v>
      </c>
      <c r="B162" s="234" t="s">
        <v>144</v>
      </c>
      <c r="C162" s="330">
        <v>1.4860000000000001E-4</v>
      </c>
      <c r="D162" s="330">
        <v>1.5650000000000001E-4</v>
      </c>
      <c r="E162" s="345">
        <f>VLOOKUP(A162, '2021 Summary'!A:F,6,FALSE)</f>
        <v>-7699</v>
      </c>
      <c r="F162" s="345">
        <v>-2427</v>
      </c>
      <c r="G162" s="345"/>
      <c r="H162" s="345">
        <v>6189</v>
      </c>
      <c r="I162" s="345">
        <v>237</v>
      </c>
      <c r="J162" s="345">
        <v>426</v>
      </c>
      <c r="K162" s="345">
        <v>5964</v>
      </c>
      <c r="L162" s="345">
        <v>12816</v>
      </c>
      <c r="M162" s="345"/>
      <c r="N162" s="345">
        <v>0</v>
      </c>
      <c r="O162" s="345">
        <v>0</v>
      </c>
      <c r="P162" s="345">
        <v>881</v>
      </c>
      <c r="Q162" s="345">
        <v>0</v>
      </c>
      <c r="R162" s="345">
        <v>881</v>
      </c>
      <c r="S162" s="345"/>
      <c r="T162" s="345">
        <v>5375</v>
      </c>
      <c r="U162" s="345">
        <v>1048</v>
      </c>
      <c r="V162" s="345">
        <v>6423</v>
      </c>
      <c r="X162" s="345">
        <v>-1532.5118</v>
      </c>
      <c r="Y162" s="345">
        <v>-3254.9344000000001</v>
      </c>
      <c r="Z162" s="345">
        <v>-2554.7312000000002</v>
      </c>
      <c r="AA162" s="345">
        <v>-2268.3789999999999</v>
      </c>
    </row>
    <row r="163" spans="1:27">
      <c r="A163" s="233">
        <v>34700</v>
      </c>
      <c r="B163" s="234" t="s">
        <v>145</v>
      </c>
      <c r="C163" s="330">
        <v>2.9746999999999998E-3</v>
      </c>
      <c r="D163" s="330">
        <v>3.0561999999999998E-3</v>
      </c>
      <c r="E163" s="345">
        <f>VLOOKUP(A163, '2021 Summary'!A:F,6,FALSE)</f>
        <v>-150347</v>
      </c>
      <c r="F163" s="345">
        <v>-48589</v>
      </c>
      <c r="G163" s="345"/>
      <c r="H163" s="345">
        <v>123887</v>
      </c>
      <c r="I163" s="345">
        <v>4742</v>
      </c>
      <c r="J163" s="345">
        <v>8531</v>
      </c>
      <c r="K163" s="345">
        <v>567</v>
      </c>
      <c r="L163" s="345">
        <v>137727</v>
      </c>
      <c r="M163" s="345"/>
      <c r="N163" s="345">
        <v>0</v>
      </c>
      <c r="O163" s="345">
        <v>0</v>
      </c>
      <c r="P163" s="345">
        <v>17640</v>
      </c>
      <c r="Q163" s="345">
        <v>19095</v>
      </c>
      <c r="R163" s="345">
        <v>36735</v>
      </c>
      <c r="S163" s="345"/>
      <c r="T163" s="345">
        <v>107598</v>
      </c>
      <c r="U163" s="345">
        <v>-3751</v>
      </c>
      <c r="V163" s="345">
        <v>103847</v>
      </c>
      <c r="X163" s="345">
        <v>-30678.081099999999</v>
      </c>
      <c r="Y163" s="345">
        <v>-65157.828799999996</v>
      </c>
      <c r="Z163" s="345">
        <v>-51141.042399999998</v>
      </c>
      <c r="AA163" s="345">
        <v>-45408.7955</v>
      </c>
    </row>
    <row r="164" spans="1:27">
      <c r="A164" s="233">
        <v>34800</v>
      </c>
      <c r="B164" s="234" t="s">
        <v>146</v>
      </c>
      <c r="C164" s="330">
        <v>2.9169999999999999E-4</v>
      </c>
      <c r="D164" s="330">
        <v>3.011E-4</v>
      </c>
      <c r="E164" s="345">
        <f>VLOOKUP(A164, '2021 Summary'!A:F,6,FALSE)</f>
        <v>-14812</v>
      </c>
      <c r="F164" s="345">
        <v>-4765</v>
      </c>
      <c r="G164" s="345"/>
      <c r="H164" s="345">
        <v>12148</v>
      </c>
      <c r="I164" s="345">
        <v>465</v>
      </c>
      <c r="J164" s="345">
        <v>837</v>
      </c>
      <c r="K164" s="345">
        <v>4545</v>
      </c>
      <c r="L164" s="345">
        <v>17995</v>
      </c>
      <c r="M164" s="345"/>
      <c r="N164" s="345">
        <v>0</v>
      </c>
      <c r="O164" s="345">
        <v>0</v>
      </c>
      <c r="P164" s="345">
        <v>1730</v>
      </c>
      <c r="Q164" s="345">
        <v>359</v>
      </c>
      <c r="R164" s="345">
        <v>2089</v>
      </c>
      <c r="S164" s="345"/>
      <c r="T164" s="345">
        <v>10551</v>
      </c>
      <c r="U164" s="345">
        <v>568</v>
      </c>
      <c r="V164" s="345">
        <v>11119</v>
      </c>
      <c r="X164" s="345">
        <v>-3008.3020999999999</v>
      </c>
      <c r="Y164" s="345">
        <v>-6389.3967999999995</v>
      </c>
      <c r="Z164" s="345">
        <v>-5014.9063999999998</v>
      </c>
      <c r="AA164" s="345">
        <v>-4452.8004999999994</v>
      </c>
    </row>
    <row r="165" spans="1:27">
      <c r="A165" s="233">
        <v>34900</v>
      </c>
      <c r="B165" s="234" t="s">
        <v>348</v>
      </c>
      <c r="C165" s="330">
        <v>6.3578000000000003E-3</v>
      </c>
      <c r="D165" s="330">
        <v>6.2037000000000004E-3</v>
      </c>
      <c r="E165" s="345">
        <f>VLOOKUP(A165, '2021 Summary'!A:F,6,FALSE)</f>
        <v>-305185</v>
      </c>
      <c r="F165" s="345">
        <v>-103848</v>
      </c>
      <c r="G165" s="345"/>
      <c r="H165" s="345">
        <v>264783</v>
      </c>
      <c r="I165" s="345">
        <v>10134</v>
      </c>
      <c r="J165" s="345">
        <v>18234</v>
      </c>
      <c r="K165" s="345">
        <v>11660</v>
      </c>
      <c r="L165" s="345">
        <v>304811</v>
      </c>
      <c r="M165" s="345"/>
      <c r="N165" s="345">
        <v>0</v>
      </c>
      <c r="O165" s="345">
        <v>0</v>
      </c>
      <c r="P165" s="345">
        <v>37702</v>
      </c>
      <c r="Q165" s="345">
        <v>12862</v>
      </c>
      <c r="R165" s="345">
        <v>50564</v>
      </c>
      <c r="S165" s="345"/>
      <c r="T165" s="345">
        <v>229968</v>
      </c>
      <c r="U165" s="345">
        <v>332</v>
      </c>
      <c r="V165" s="345">
        <v>230300</v>
      </c>
      <c r="X165" s="345">
        <v>-65567.991399999999</v>
      </c>
      <c r="Y165" s="345">
        <v>-139261.2512</v>
      </c>
      <c r="Z165" s="345">
        <v>-109303.29760000001</v>
      </c>
      <c r="AA165" s="345">
        <v>-97051.81700000001</v>
      </c>
    </row>
    <row r="166" spans="1:27">
      <c r="A166" s="233">
        <v>34901</v>
      </c>
      <c r="B166" s="234" t="s">
        <v>349</v>
      </c>
      <c r="C166" s="330">
        <v>1.7799999999999999E-4</v>
      </c>
      <c r="D166" s="330">
        <v>1.7009999999999999E-4</v>
      </c>
      <c r="E166" s="345">
        <f>VLOOKUP(A166, '2021 Summary'!A:F,6,FALSE)</f>
        <v>-8368</v>
      </c>
      <c r="F166" s="345">
        <v>-2907</v>
      </c>
      <c r="G166" s="345"/>
      <c r="H166" s="345">
        <v>7413</v>
      </c>
      <c r="I166" s="345">
        <v>284</v>
      </c>
      <c r="J166" s="345">
        <v>511</v>
      </c>
      <c r="K166" s="345">
        <v>28</v>
      </c>
      <c r="L166" s="345">
        <v>8236</v>
      </c>
      <c r="M166" s="345"/>
      <c r="N166" s="345">
        <v>0</v>
      </c>
      <c r="O166" s="345">
        <v>0</v>
      </c>
      <c r="P166" s="345">
        <v>1056</v>
      </c>
      <c r="Q166" s="345">
        <v>1972</v>
      </c>
      <c r="R166" s="345">
        <v>3028</v>
      </c>
      <c r="S166" s="345"/>
      <c r="T166" s="345">
        <v>6438</v>
      </c>
      <c r="U166" s="345">
        <v>-432</v>
      </c>
      <c r="V166" s="345">
        <v>6006</v>
      </c>
      <c r="X166" s="345">
        <v>-1835.7139999999999</v>
      </c>
      <c r="Y166" s="345">
        <v>-3898.9119999999998</v>
      </c>
      <c r="Z166" s="345">
        <v>-3060.1759999999999</v>
      </c>
      <c r="AA166" s="345">
        <v>-2717.1699999999996</v>
      </c>
    </row>
    <row r="167" spans="1:27">
      <c r="A167" s="233">
        <v>34903</v>
      </c>
      <c r="B167" s="234" t="s">
        <v>147</v>
      </c>
      <c r="C167" s="330">
        <v>8.1999999999999994E-6</v>
      </c>
      <c r="D167" s="330">
        <v>8.1000000000000004E-6</v>
      </c>
      <c r="E167" s="345">
        <f>VLOOKUP(A167, '2021 Summary'!A:F,6,FALSE)</f>
        <v>-398</v>
      </c>
      <c r="F167" s="345">
        <v>-134</v>
      </c>
      <c r="G167" s="345"/>
      <c r="H167" s="345">
        <v>342</v>
      </c>
      <c r="I167" s="345">
        <v>13</v>
      </c>
      <c r="J167" s="345">
        <v>24</v>
      </c>
      <c r="K167" s="345">
        <v>445</v>
      </c>
      <c r="L167" s="345">
        <v>824</v>
      </c>
      <c r="M167" s="345"/>
      <c r="N167" s="345">
        <v>0</v>
      </c>
      <c r="O167" s="345">
        <v>0</v>
      </c>
      <c r="P167" s="345">
        <v>49</v>
      </c>
      <c r="Q167" s="345">
        <v>45</v>
      </c>
      <c r="R167" s="345">
        <v>94</v>
      </c>
      <c r="S167" s="345"/>
      <c r="T167" s="345">
        <v>297</v>
      </c>
      <c r="U167" s="345">
        <v>98</v>
      </c>
      <c r="V167" s="345">
        <v>395</v>
      </c>
      <c r="X167" s="345">
        <v>-84.566599999999994</v>
      </c>
      <c r="Y167" s="345">
        <v>-179.61279999999999</v>
      </c>
      <c r="Z167" s="345">
        <v>-140.9744</v>
      </c>
      <c r="AA167" s="345">
        <v>-125.17299999999999</v>
      </c>
    </row>
    <row r="168" spans="1:27">
      <c r="A168" s="233">
        <v>34905</v>
      </c>
      <c r="B168" s="234" t="s">
        <v>148</v>
      </c>
      <c r="C168" s="330">
        <v>5.8560000000000003E-4</v>
      </c>
      <c r="D168" s="330">
        <v>5.976E-4</v>
      </c>
      <c r="E168" s="345">
        <f>VLOOKUP(A168, '2021 Summary'!A:F,6,FALSE)</f>
        <v>-29398</v>
      </c>
      <c r="F168" s="345">
        <v>-9565</v>
      </c>
      <c r="G168" s="345"/>
      <c r="H168" s="345">
        <v>24388</v>
      </c>
      <c r="I168" s="345">
        <v>933</v>
      </c>
      <c r="J168" s="345">
        <v>1680</v>
      </c>
      <c r="K168" s="345">
        <v>4028</v>
      </c>
      <c r="L168" s="345">
        <v>31029</v>
      </c>
      <c r="M168" s="345"/>
      <c r="N168" s="345">
        <v>0</v>
      </c>
      <c r="O168" s="345">
        <v>0</v>
      </c>
      <c r="P168" s="345">
        <v>3473</v>
      </c>
      <c r="Q168" s="345">
        <v>0</v>
      </c>
      <c r="R168" s="345">
        <v>3473</v>
      </c>
      <c r="S168" s="345"/>
      <c r="T168" s="345">
        <v>21182</v>
      </c>
      <c r="U168" s="345">
        <v>825</v>
      </c>
      <c r="V168" s="345">
        <v>22007</v>
      </c>
      <c r="X168" s="345">
        <v>-6039.2928000000002</v>
      </c>
      <c r="Y168" s="345">
        <v>-12826.982400000001</v>
      </c>
      <c r="Z168" s="345">
        <v>-10067.635200000001</v>
      </c>
      <c r="AA168" s="345">
        <v>-8939.1840000000011</v>
      </c>
    </row>
    <row r="169" spans="1:27">
      <c r="A169" s="233">
        <v>34910</v>
      </c>
      <c r="B169" s="234" t="s">
        <v>149</v>
      </c>
      <c r="C169" s="330">
        <v>2.0206999999999998E-3</v>
      </c>
      <c r="D169" s="330">
        <v>1.9959000000000001E-3</v>
      </c>
      <c r="E169" s="345">
        <f>VLOOKUP(A169, '2021 Summary'!A:F,6,FALSE)</f>
        <v>-98186</v>
      </c>
      <c r="F169" s="345">
        <v>-33006</v>
      </c>
      <c r="G169" s="345"/>
      <c r="H169" s="345">
        <v>84156</v>
      </c>
      <c r="I169" s="345">
        <v>3221</v>
      </c>
      <c r="J169" s="345">
        <v>5795</v>
      </c>
      <c r="K169" s="345">
        <v>1082</v>
      </c>
      <c r="L169" s="345">
        <v>94254</v>
      </c>
      <c r="M169" s="345"/>
      <c r="N169" s="345">
        <v>0</v>
      </c>
      <c r="O169" s="345">
        <v>0</v>
      </c>
      <c r="P169" s="345">
        <v>11983</v>
      </c>
      <c r="Q169" s="345">
        <v>6308</v>
      </c>
      <c r="R169" s="345">
        <v>18291</v>
      </c>
      <c r="S169" s="345"/>
      <c r="T169" s="345">
        <v>73091</v>
      </c>
      <c r="U169" s="345">
        <v>-1144</v>
      </c>
      <c r="V169" s="345">
        <v>71947</v>
      </c>
      <c r="X169" s="345">
        <v>-20839.479099999997</v>
      </c>
      <c r="Y169" s="345">
        <v>-44261.412799999998</v>
      </c>
      <c r="Z169" s="345">
        <v>-34739.874400000001</v>
      </c>
      <c r="AA169" s="345">
        <v>-30845.985499999999</v>
      </c>
    </row>
    <row r="170" spans="1:27">
      <c r="A170" s="233">
        <v>35000</v>
      </c>
      <c r="B170" s="234" t="s">
        <v>150</v>
      </c>
      <c r="C170" s="330">
        <v>1.341E-3</v>
      </c>
      <c r="D170" s="330">
        <v>1.3387E-3</v>
      </c>
      <c r="E170" s="345">
        <f>VLOOKUP(A170, '2021 Summary'!A:F,6,FALSE)</f>
        <v>-65856</v>
      </c>
      <c r="F170" s="345">
        <v>-21904</v>
      </c>
      <c r="G170" s="345"/>
      <c r="H170" s="345">
        <v>55849</v>
      </c>
      <c r="I170" s="345">
        <v>2138</v>
      </c>
      <c r="J170" s="345">
        <v>3846</v>
      </c>
      <c r="K170" s="345">
        <v>0</v>
      </c>
      <c r="L170" s="345">
        <v>61833</v>
      </c>
      <c r="M170" s="345"/>
      <c r="N170" s="345">
        <v>0</v>
      </c>
      <c r="O170" s="345">
        <v>0</v>
      </c>
      <c r="P170" s="345">
        <v>7952</v>
      </c>
      <c r="Q170" s="345">
        <v>4520</v>
      </c>
      <c r="R170" s="345">
        <v>12472</v>
      </c>
      <c r="S170" s="345"/>
      <c r="T170" s="345">
        <v>48505</v>
      </c>
      <c r="U170" s="345">
        <v>-728</v>
      </c>
      <c r="V170" s="345">
        <v>47777</v>
      </c>
      <c r="X170" s="345">
        <v>-13829.733</v>
      </c>
      <c r="Y170" s="345">
        <v>-29373.263999999999</v>
      </c>
      <c r="Z170" s="345">
        <v>-23054.471999999998</v>
      </c>
      <c r="AA170" s="345">
        <v>-20470.364999999998</v>
      </c>
    </row>
    <row r="171" spans="1:27">
      <c r="A171" s="233">
        <v>35005</v>
      </c>
      <c r="B171" s="234" t="s">
        <v>151</v>
      </c>
      <c r="C171" s="330">
        <v>5.4889999999999995E-4</v>
      </c>
      <c r="D171" s="330">
        <v>5.509E-4</v>
      </c>
      <c r="E171" s="345">
        <f>VLOOKUP(A171, '2021 Summary'!A:F,6,FALSE)</f>
        <v>-27101</v>
      </c>
      <c r="F171" s="345">
        <v>-8966</v>
      </c>
      <c r="G171" s="345"/>
      <c r="H171" s="345">
        <v>22860</v>
      </c>
      <c r="I171" s="345">
        <v>875</v>
      </c>
      <c r="J171" s="345">
        <v>1574</v>
      </c>
      <c r="K171" s="345">
        <v>5426</v>
      </c>
      <c r="L171" s="345">
        <v>30735</v>
      </c>
      <c r="M171" s="345"/>
      <c r="N171" s="345">
        <v>0</v>
      </c>
      <c r="O171" s="345">
        <v>0</v>
      </c>
      <c r="P171" s="345">
        <v>3255</v>
      </c>
      <c r="Q171" s="345">
        <v>0</v>
      </c>
      <c r="R171" s="345">
        <v>3255</v>
      </c>
      <c r="S171" s="345"/>
      <c r="T171" s="345">
        <v>19854</v>
      </c>
      <c r="U171" s="345">
        <v>854</v>
      </c>
      <c r="V171" s="345">
        <v>20708</v>
      </c>
      <c r="X171" s="345">
        <v>-5660.8056999999999</v>
      </c>
      <c r="Y171" s="345">
        <v>-12023.105599999999</v>
      </c>
      <c r="Z171" s="345">
        <v>-9436.6887999999999</v>
      </c>
      <c r="AA171" s="345">
        <v>-8378.9584999999988</v>
      </c>
    </row>
    <row r="172" spans="1:27">
      <c r="A172" s="233">
        <v>35100</v>
      </c>
      <c r="B172" s="234" t="s">
        <v>152</v>
      </c>
      <c r="C172" s="330">
        <v>1.1761300000000001E-2</v>
      </c>
      <c r="D172" s="330">
        <v>1.21098E-2</v>
      </c>
      <c r="E172" s="345">
        <f>VLOOKUP(A172, '2021 Summary'!A:F,6,FALSE)</f>
        <v>-595730</v>
      </c>
      <c r="F172" s="345">
        <v>-192109</v>
      </c>
      <c r="G172" s="345"/>
      <c r="H172" s="345">
        <v>489823</v>
      </c>
      <c r="I172" s="345">
        <v>18748</v>
      </c>
      <c r="J172" s="345">
        <v>33731</v>
      </c>
      <c r="K172" s="345">
        <v>13547</v>
      </c>
      <c r="L172" s="345">
        <v>555849</v>
      </c>
      <c r="M172" s="345"/>
      <c r="N172" s="345">
        <v>0</v>
      </c>
      <c r="O172" s="345">
        <v>0</v>
      </c>
      <c r="P172" s="345">
        <v>69745</v>
      </c>
      <c r="Q172" s="345">
        <v>57171</v>
      </c>
      <c r="R172" s="345">
        <v>126916</v>
      </c>
      <c r="S172" s="345"/>
      <c r="T172" s="345">
        <v>425418</v>
      </c>
      <c r="U172" s="345">
        <v>-10913</v>
      </c>
      <c r="V172" s="345">
        <v>414505</v>
      </c>
      <c r="X172" s="345">
        <v>-121294.28690000001</v>
      </c>
      <c r="Y172" s="345">
        <v>-257619.51520000002</v>
      </c>
      <c r="Z172" s="345">
        <v>-202200.2696</v>
      </c>
      <c r="AA172" s="345">
        <v>-179536.2445</v>
      </c>
    </row>
    <row r="173" spans="1:27">
      <c r="A173" s="233">
        <v>35105</v>
      </c>
      <c r="B173" s="234" t="s">
        <v>153</v>
      </c>
      <c r="C173" s="330">
        <v>1.0359E-3</v>
      </c>
      <c r="D173" s="330">
        <v>1.0246999999999999E-3</v>
      </c>
      <c r="E173" s="345">
        <f>VLOOKUP(A173, '2021 Summary'!A:F,6,FALSE)</f>
        <v>-50409</v>
      </c>
      <c r="F173" s="345">
        <v>-16920</v>
      </c>
      <c r="G173" s="345"/>
      <c r="H173" s="345">
        <v>43142</v>
      </c>
      <c r="I173" s="345">
        <v>1651</v>
      </c>
      <c r="J173" s="345">
        <v>2971</v>
      </c>
      <c r="K173" s="345">
        <v>177</v>
      </c>
      <c r="L173" s="345">
        <v>47941</v>
      </c>
      <c r="M173" s="345"/>
      <c r="N173" s="345">
        <v>0</v>
      </c>
      <c r="O173" s="345">
        <v>0</v>
      </c>
      <c r="P173" s="345">
        <v>6143</v>
      </c>
      <c r="Q173" s="345">
        <v>2777</v>
      </c>
      <c r="R173" s="345">
        <v>8920</v>
      </c>
      <c r="S173" s="345"/>
      <c r="T173" s="345">
        <v>37470</v>
      </c>
      <c r="U173" s="345">
        <v>-351</v>
      </c>
      <c r="V173" s="345">
        <v>37119</v>
      </c>
      <c r="X173" s="345">
        <v>-10683.236699999999</v>
      </c>
      <c r="Y173" s="345">
        <v>-22690.353599999999</v>
      </c>
      <c r="Z173" s="345">
        <v>-17809.192800000001</v>
      </c>
      <c r="AA173" s="345">
        <v>-15813.013499999999</v>
      </c>
    </row>
    <row r="174" spans="1:27">
      <c r="A174" s="233">
        <v>35106</v>
      </c>
      <c r="B174" s="234" t="s">
        <v>154</v>
      </c>
      <c r="C174" s="330">
        <v>2.4939999999999999E-4</v>
      </c>
      <c r="D174" s="330">
        <v>2.5060000000000002E-4</v>
      </c>
      <c r="E174" s="345">
        <f>VLOOKUP(A174, '2021 Summary'!A:F,6,FALSE)</f>
        <v>-12328</v>
      </c>
      <c r="F174" s="345">
        <v>-4074</v>
      </c>
      <c r="G174" s="345"/>
      <c r="H174" s="345">
        <v>10387</v>
      </c>
      <c r="I174" s="345">
        <v>398</v>
      </c>
      <c r="J174" s="345">
        <v>715</v>
      </c>
      <c r="K174" s="345">
        <v>572</v>
      </c>
      <c r="L174" s="345">
        <v>12072</v>
      </c>
      <c r="M174" s="345"/>
      <c r="N174" s="345">
        <v>0</v>
      </c>
      <c r="O174" s="345">
        <v>0</v>
      </c>
      <c r="P174" s="345">
        <v>1479</v>
      </c>
      <c r="Q174" s="345">
        <v>1772</v>
      </c>
      <c r="R174" s="345">
        <v>3251</v>
      </c>
      <c r="S174" s="345"/>
      <c r="T174" s="345">
        <v>9021</v>
      </c>
      <c r="U174" s="345">
        <v>-329</v>
      </c>
      <c r="V174" s="345">
        <v>8692</v>
      </c>
      <c r="X174" s="345">
        <v>-2572.0621999999998</v>
      </c>
      <c r="Y174" s="345">
        <v>-5462.8575999999994</v>
      </c>
      <c r="Z174" s="345">
        <v>-4287.6848</v>
      </c>
      <c r="AA174" s="345">
        <v>-3807.0909999999999</v>
      </c>
    </row>
    <row r="175" spans="1:27">
      <c r="A175" s="233">
        <v>35200</v>
      </c>
      <c r="B175" s="234" t="s">
        <v>155</v>
      </c>
      <c r="C175" s="330">
        <v>4.4779999999999999E-4</v>
      </c>
      <c r="D175" s="330">
        <v>4.3879999999999999E-4</v>
      </c>
      <c r="E175" s="345">
        <f>VLOOKUP(A175, '2021 Summary'!A:F,6,FALSE)</f>
        <v>-21586</v>
      </c>
      <c r="F175" s="345">
        <v>-7314</v>
      </c>
      <c r="G175" s="345"/>
      <c r="H175" s="345">
        <v>18650</v>
      </c>
      <c r="I175" s="345">
        <v>714</v>
      </c>
      <c r="J175" s="345">
        <v>1284</v>
      </c>
      <c r="K175" s="345">
        <v>5177</v>
      </c>
      <c r="L175" s="345">
        <v>25825</v>
      </c>
      <c r="M175" s="345"/>
      <c r="N175" s="345">
        <v>0</v>
      </c>
      <c r="O175" s="345">
        <v>0</v>
      </c>
      <c r="P175" s="345">
        <v>2655</v>
      </c>
      <c r="Q175" s="345">
        <v>161</v>
      </c>
      <c r="R175" s="345">
        <v>2816</v>
      </c>
      <c r="S175" s="345"/>
      <c r="T175" s="345">
        <v>16197</v>
      </c>
      <c r="U175" s="345">
        <v>815</v>
      </c>
      <c r="V175" s="345">
        <v>17012</v>
      </c>
      <c r="X175" s="345">
        <v>-4618.1614</v>
      </c>
      <c r="Y175" s="345">
        <v>-9808.6111999999994</v>
      </c>
      <c r="Z175" s="345">
        <v>-7698.5775999999996</v>
      </c>
      <c r="AA175" s="345">
        <v>-6835.6669999999995</v>
      </c>
    </row>
    <row r="176" spans="1:27">
      <c r="A176" s="233">
        <v>35300</v>
      </c>
      <c r="B176" s="234" t="s">
        <v>371</v>
      </c>
      <c r="C176" s="330">
        <v>3.2450999999999999E-3</v>
      </c>
      <c r="D176" s="330">
        <v>3.4510999999999999E-3</v>
      </c>
      <c r="E176" s="345">
        <f>VLOOKUP(A176, '2021 Summary'!A:F,6,FALSE)</f>
        <v>-169773</v>
      </c>
      <c r="F176" s="345">
        <v>-53005</v>
      </c>
      <c r="G176" s="345"/>
      <c r="H176" s="345">
        <v>135149</v>
      </c>
      <c r="I176" s="345">
        <v>5173</v>
      </c>
      <c r="J176" s="345">
        <v>9307</v>
      </c>
      <c r="K176" s="345">
        <v>20140</v>
      </c>
      <c r="L176" s="345">
        <v>169769</v>
      </c>
      <c r="M176" s="345"/>
      <c r="N176" s="345">
        <v>0</v>
      </c>
      <c r="O176" s="345">
        <v>0</v>
      </c>
      <c r="P176" s="345">
        <v>19243</v>
      </c>
      <c r="Q176" s="345">
        <v>7308</v>
      </c>
      <c r="R176" s="345">
        <v>26551</v>
      </c>
      <c r="S176" s="345"/>
      <c r="T176" s="345">
        <v>117379</v>
      </c>
      <c r="U176" s="345">
        <v>342</v>
      </c>
      <c r="V176" s="345">
        <v>117721</v>
      </c>
      <c r="X176" s="345">
        <v>-33466.7163</v>
      </c>
      <c r="Y176" s="345">
        <v>-71080.670400000003</v>
      </c>
      <c r="Z176" s="345">
        <v>-55789.7592</v>
      </c>
      <c r="AA176" s="345">
        <v>-49536.451499999996</v>
      </c>
    </row>
    <row r="177" spans="1:27">
      <c r="A177" s="233">
        <v>35305</v>
      </c>
      <c r="B177" s="234" t="s">
        <v>157</v>
      </c>
      <c r="C177" s="330">
        <v>1.3435999999999999E-3</v>
      </c>
      <c r="D177" s="330">
        <v>1.2409999999999999E-3</v>
      </c>
      <c r="E177" s="345">
        <f>VLOOKUP(A177, '2021 Summary'!A:F,6,FALSE)</f>
        <v>-61050</v>
      </c>
      <c r="F177" s="345">
        <v>-21946</v>
      </c>
      <c r="G177" s="345"/>
      <c r="H177" s="345">
        <v>55957</v>
      </c>
      <c r="I177" s="345">
        <v>2142</v>
      </c>
      <c r="J177" s="345">
        <v>3853</v>
      </c>
      <c r="K177" s="345">
        <v>4865</v>
      </c>
      <c r="L177" s="345">
        <v>66817</v>
      </c>
      <c r="M177" s="345"/>
      <c r="N177" s="345">
        <v>0</v>
      </c>
      <c r="O177" s="345">
        <v>0</v>
      </c>
      <c r="P177" s="345">
        <v>7968</v>
      </c>
      <c r="Q177" s="345">
        <v>9142</v>
      </c>
      <c r="R177" s="345">
        <v>17110</v>
      </c>
      <c r="S177" s="345"/>
      <c r="T177" s="345">
        <v>48599</v>
      </c>
      <c r="U177" s="345">
        <v>-706</v>
      </c>
      <c r="V177" s="345">
        <v>47893</v>
      </c>
      <c r="X177" s="345">
        <v>-13856.546799999998</v>
      </c>
      <c r="Y177" s="345">
        <v>-29430.214399999997</v>
      </c>
      <c r="Z177" s="345">
        <v>-23099.171199999997</v>
      </c>
      <c r="AA177" s="345">
        <v>-20510.054</v>
      </c>
    </row>
    <row r="178" spans="1:27">
      <c r="A178" s="233">
        <v>35400</v>
      </c>
      <c r="B178" s="234" t="s">
        <v>158</v>
      </c>
      <c r="C178" s="330">
        <v>2.581E-3</v>
      </c>
      <c r="D178" s="330">
        <v>2.6272999999999999E-3</v>
      </c>
      <c r="E178" s="345">
        <f>VLOOKUP(A178, '2021 Summary'!A:F,6,FALSE)</f>
        <v>-129247</v>
      </c>
      <c r="F178" s="345">
        <v>-42158</v>
      </c>
      <c r="G178" s="345"/>
      <c r="H178" s="345">
        <v>107491</v>
      </c>
      <c r="I178" s="345">
        <v>4114</v>
      </c>
      <c r="J178" s="345">
        <v>7402</v>
      </c>
      <c r="K178" s="345">
        <v>2107</v>
      </c>
      <c r="L178" s="345">
        <v>121114</v>
      </c>
      <c r="M178" s="345"/>
      <c r="N178" s="345">
        <v>0</v>
      </c>
      <c r="O178" s="345">
        <v>0</v>
      </c>
      <c r="P178" s="345">
        <v>15305</v>
      </c>
      <c r="Q178" s="345">
        <v>2897</v>
      </c>
      <c r="R178" s="345">
        <v>18202</v>
      </c>
      <c r="S178" s="345"/>
      <c r="T178" s="345">
        <v>93357</v>
      </c>
      <c r="U178" s="345">
        <v>-448</v>
      </c>
      <c r="V178" s="345">
        <v>92909</v>
      </c>
      <c r="X178" s="345">
        <v>-26617.852999999999</v>
      </c>
      <c r="Y178" s="345">
        <v>-56534.224000000002</v>
      </c>
      <c r="Z178" s="345">
        <v>-44372.551999999996</v>
      </c>
      <c r="AA178" s="345">
        <v>-39398.964999999997</v>
      </c>
    </row>
    <row r="179" spans="1:27">
      <c r="A179" s="233">
        <v>35401</v>
      </c>
      <c r="B179" s="234" t="s">
        <v>159</v>
      </c>
      <c r="C179" s="330">
        <v>4.2599999999999999E-5</v>
      </c>
      <c r="D179" s="330">
        <v>2.8E-5</v>
      </c>
      <c r="E179" s="345">
        <f>VLOOKUP(A179, '2021 Summary'!A:F,6,FALSE)</f>
        <v>-1377</v>
      </c>
      <c r="F179" s="345">
        <v>-696</v>
      </c>
      <c r="G179" s="345"/>
      <c r="H179" s="345">
        <v>1774</v>
      </c>
      <c r="I179" s="345">
        <v>68</v>
      </c>
      <c r="J179" s="345">
        <v>122</v>
      </c>
      <c r="K179" s="345">
        <v>228</v>
      </c>
      <c r="L179" s="345">
        <v>2192</v>
      </c>
      <c r="M179" s="345"/>
      <c r="N179" s="345">
        <v>0</v>
      </c>
      <c r="O179" s="345">
        <v>0</v>
      </c>
      <c r="P179" s="345">
        <v>253</v>
      </c>
      <c r="Q179" s="345">
        <v>1189</v>
      </c>
      <c r="R179" s="345">
        <v>1442</v>
      </c>
      <c r="S179" s="345"/>
      <c r="T179" s="345">
        <v>1541</v>
      </c>
      <c r="U179" s="345">
        <v>-86</v>
      </c>
      <c r="V179" s="345">
        <v>1455</v>
      </c>
      <c r="X179" s="345">
        <v>-439.3338</v>
      </c>
      <c r="Y179" s="345">
        <v>-933.11040000000003</v>
      </c>
      <c r="Z179" s="345">
        <v>-732.37919999999997</v>
      </c>
      <c r="AA179" s="345">
        <v>-650.28899999999999</v>
      </c>
    </row>
    <row r="180" spans="1:27">
      <c r="A180" s="233">
        <v>35405</v>
      </c>
      <c r="B180" s="234" t="s">
        <v>160</v>
      </c>
      <c r="C180" s="330">
        <v>8.3060000000000002E-4</v>
      </c>
      <c r="D180" s="330">
        <v>8.1950000000000002E-4</v>
      </c>
      <c r="E180" s="345">
        <f>VLOOKUP(A180, '2021 Summary'!A:F,6,FALSE)</f>
        <v>-40314</v>
      </c>
      <c r="F180" s="345">
        <v>-13567</v>
      </c>
      <c r="G180" s="345"/>
      <c r="H180" s="345">
        <v>34592</v>
      </c>
      <c r="I180" s="345">
        <v>1324</v>
      </c>
      <c r="J180" s="345">
        <v>2382</v>
      </c>
      <c r="K180" s="345">
        <v>5748</v>
      </c>
      <c r="L180" s="345">
        <v>44046</v>
      </c>
      <c r="M180" s="345"/>
      <c r="N180" s="345">
        <v>0</v>
      </c>
      <c r="O180" s="345">
        <v>0</v>
      </c>
      <c r="P180" s="345">
        <v>4925</v>
      </c>
      <c r="Q180" s="345">
        <v>1261</v>
      </c>
      <c r="R180" s="345">
        <v>6186</v>
      </c>
      <c r="S180" s="345"/>
      <c r="T180" s="345">
        <v>30044</v>
      </c>
      <c r="U180" s="345">
        <v>931</v>
      </c>
      <c r="V180" s="345">
        <v>30975</v>
      </c>
      <c r="X180" s="345">
        <v>-8565.9778000000006</v>
      </c>
      <c r="Y180" s="345">
        <v>-18193.4624</v>
      </c>
      <c r="Z180" s="345">
        <v>-14279.6752</v>
      </c>
      <c r="AA180" s="345">
        <v>-12679.109</v>
      </c>
    </row>
    <row r="181" spans="1:27">
      <c r="A181" s="233">
        <v>35500</v>
      </c>
      <c r="B181" s="234" t="s">
        <v>161</v>
      </c>
      <c r="C181" s="330">
        <v>3.3999999999999998E-3</v>
      </c>
      <c r="D181" s="330">
        <v>3.5057999999999999E-3</v>
      </c>
      <c r="E181" s="345">
        <f>VLOOKUP(A181, '2021 Summary'!A:F,6,FALSE)</f>
        <v>-172464</v>
      </c>
      <c r="F181" s="345">
        <v>-55536</v>
      </c>
      <c r="G181" s="345"/>
      <c r="H181" s="345">
        <v>141600</v>
      </c>
      <c r="I181" s="345">
        <v>5420</v>
      </c>
      <c r="J181" s="345">
        <v>9751</v>
      </c>
      <c r="K181" s="345">
        <v>10947</v>
      </c>
      <c r="L181" s="345">
        <v>167718</v>
      </c>
      <c r="M181" s="345"/>
      <c r="N181" s="345">
        <v>0</v>
      </c>
      <c r="O181" s="345">
        <v>0</v>
      </c>
      <c r="P181" s="345">
        <v>20162</v>
      </c>
      <c r="Q181" s="345">
        <v>1857</v>
      </c>
      <c r="R181" s="345">
        <v>22019</v>
      </c>
      <c r="S181" s="345"/>
      <c r="T181" s="345">
        <v>122981</v>
      </c>
      <c r="U181" s="345">
        <v>854</v>
      </c>
      <c r="V181" s="345">
        <v>123835</v>
      </c>
      <c r="X181" s="345">
        <v>-35064.199999999997</v>
      </c>
      <c r="Y181" s="345">
        <v>-74473.599999999991</v>
      </c>
      <c r="Z181" s="345">
        <v>-58452.799999999996</v>
      </c>
      <c r="AA181" s="345">
        <v>-51901</v>
      </c>
    </row>
    <row r="182" spans="1:27">
      <c r="A182" s="233">
        <v>35600</v>
      </c>
      <c r="B182" s="234" t="s">
        <v>162</v>
      </c>
      <c r="C182" s="330">
        <v>1.4775000000000001E-3</v>
      </c>
      <c r="D182" s="330">
        <v>1.4940999999999999E-3</v>
      </c>
      <c r="E182" s="345">
        <f>VLOOKUP(A182, '2021 Summary'!A:F,6,FALSE)</f>
        <v>-73501</v>
      </c>
      <c r="F182" s="345">
        <v>-24133</v>
      </c>
      <c r="G182" s="345"/>
      <c r="H182" s="345">
        <v>61533</v>
      </c>
      <c r="I182" s="345">
        <v>2355</v>
      </c>
      <c r="J182" s="345">
        <v>4237</v>
      </c>
      <c r="K182" s="345">
        <v>6106</v>
      </c>
      <c r="L182" s="345">
        <v>74231</v>
      </c>
      <c r="M182" s="345"/>
      <c r="N182" s="345">
        <v>0</v>
      </c>
      <c r="O182" s="345">
        <v>0</v>
      </c>
      <c r="P182" s="345">
        <v>8762</v>
      </c>
      <c r="Q182" s="345">
        <v>1879</v>
      </c>
      <c r="R182" s="345">
        <v>10641</v>
      </c>
      <c r="S182" s="345"/>
      <c r="T182" s="345">
        <v>53443</v>
      </c>
      <c r="U182" s="345">
        <v>455</v>
      </c>
      <c r="V182" s="345">
        <v>53898</v>
      </c>
      <c r="X182" s="345">
        <v>-15237.4575</v>
      </c>
      <c r="Y182" s="345">
        <v>-32363.160000000003</v>
      </c>
      <c r="Z182" s="345">
        <v>-25401.18</v>
      </c>
      <c r="AA182" s="345">
        <v>-22554.037500000002</v>
      </c>
    </row>
    <row r="183" spans="1:27">
      <c r="A183" s="233">
        <v>35700</v>
      </c>
      <c r="B183" s="234" t="s">
        <v>163</v>
      </c>
      <c r="C183" s="330">
        <v>7.8410000000000003E-4</v>
      </c>
      <c r="D183" s="330">
        <v>8.1709999999999997E-4</v>
      </c>
      <c r="E183" s="345">
        <f>VLOOKUP(A183, '2021 Summary'!A:F,6,FALSE)</f>
        <v>-40196</v>
      </c>
      <c r="F183" s="345">
        <v>-12807</v>
      </c>
      <c r="G183" s="345"/>
      <c r="H183" s="345">
        <v>32655</v>
      </c>
      <c r="I183" s="345">
        <v>1250</v>
      </c>
      <c r="J183" s="345">
        <v>2249</v>
      </c>
      <c r="K183" s="345">
        <v>4424</v>
      </c>
      <c r="L183" s="345">
        <v>40578</v>
      </c>
      <c r="M183" s="345"/>
      <c r="N183" s="345">
        <v>0</v>
      </c>
      <c r="O183" s="345">
        <v>0</v>
      </c>
      <c r="P183" s="345">
        <v>4650</v>
      </c>
      <c r="Q183" s="345">
        <v>358</v>
      </c>
      <c r="R183" s="345">
        <v>5008</v>
      </c>
      <c r="S183" s="345"/>
      <c r="T183" s="345">
        <v>28362</v>
      </c>
      <c r="U183" s="345">
        <v>585</v>
      </c>
      <c r="V183" s="345">
        <v>28947</v>
      </c>
      <c r="X183" s="345">
        <v>-8086.4233000000004</v>
      </c>
      <c r="Y183" s="345">
        <v>-17174.9264</v>
      </c>
      <c r="Z183" s="345">
        <v>-13480.2472</v>
      </c>
      <c r="AA183" s="345">
        <v>-11969.2865</v>
      </c>
    </row>
    <row r="184" spans="1:27">
      <c r="A184" s="233">
        <v>35800</v>
      </c>
      <c r="B184" s="234" t="s">
        <v>164</v>
      </c>
      <c r="C184" s="330">
        <v>1.0008E-3</v>
      </c>
      <c r="D184" s="330">
        <v>1.09E-3</v>
      </c>
      <c r="E184" s="345">
        <f>VLOOKUP(A184, '2021 Summary'!A:F,6,FALSE)</f>
        <v>-53621</v>
      </c>
      <c r="F184" s="345">
        <v>-16347</v>
      </c>
      <c r="G184" s="345"/>
      <c r="H184" s="345">
        <v>41680</v>
      </c>
      <c r="I184" s="345">
        <v>1595</v>
      </c>
      <c r="J184" s="345">
        <v>2870</v>
      </c>
      <c r="K184" s="345">
        <v>15310</v>
      </c>
      <c r="L184" s="345">
        <v>61455</v>
      </c>
      <c r="M184" s="345"/>
      <c r="N184" s="345">
        <v>0</v>
      </c>
      <c r="O184" s="345">
        <v>0</v>
      </c>
      <c r="P184" s="345">
        <v>5935</v>
      </c>
      <c r="Q184" s="345">
        <v>0</v>
      </c>
      <c r="R184" s="345">
        <v>5935</v>
      </c>
      <c r="S184" s="345"/>
      <c r="T184" s="345">
        <v>36200</v>
      </c>
      <c r="U184" s="345">
        <v>2819</v>
      </c>
      <c r="V184" s="345">
        <v>39019</v>
      </c>
      <c r="X184" s="345">
        <v>-10321.250400000001</v>
      </c>
      <c r="Y184" s="345">
        <v>-21921.5232</v>
      </c>
      <c r="Z184" s="345">
        <v>-17205.7536</v>
      </c>
      <c r="AA184" s="345">
        <v>-15277.212000000001</v>
      </c>
    </row>
    <row r="185" spans="1:27">
      <c r="A185" s="233">
        <v>35805</v>
      </c>
      <c r="B185" s="234" t="s">
        <v>165</v>
      </c>
      <c r="C185" s="330">
        <v>2.1929999999999999E-4</v>
      </c>
      <c r="D185" s="330">
        <v>2.13E-4</v>
      </c>
      <c r="E185" s="345">
        <f>VLOOKUP(A185, '2021 Summary'!A:F,6,FALSE)</f>
        <v>-10478</v>
      </c>
      <c r="F185" s="345">
        <v>-3582</v>
      </c>
      <c r="G185" s="345"/>
      <c r="H185" s="345">
        <v>9133</v>
      </c>
      <c r="I185" s="345">
        <v>350</v>
      </c>
      <c r="J185" s="345">
        <v>629</v>
      </c>
      <c r="K185" s="345">
        <v>1961</v>
      </c>
      <c r="L185" s="345">
        <v>12073</v>
      </c>
      <c r="M185" s="345"/>
      <c r="N185" s="345">
        <v>0</v>
      </c>
      <c r="O185" s="345">
        <v>0</v>
      </c>
      <c r="P185" s="345">
        <v>1300</v>
      </c>
      <c r="Q185" s="345">
        <v>780</v>
      </c>
      <c r="R185" s="345">
        <v>2080</v>
      </c>
      <c r="S185" s="345"/>
      <c r="T185" s="345">
        <v>7932</v>
      </c>
      <c r="U185" s="345">
        <v>260</v>
      </c>
      <c r="V185" s="345">
        <v>8192</v>
      </c>
      <c r="X185" s="345">
        <v>-2261.6408999999999</v>
      </c>
      <c r="Y185" s="345">
        <v>-4803.5472</v>
      </c>
      <c r="Z185" s="345">
        <v>-3770.2055999999998</v>
      </c>
      <c r="AA185" s="345">
        <v>-3347.6144999999997</v>
      </c>
    </row>
    <row r="186" spans="1:27">
      <c r="A186" s="233">
        <v>35900</v>
      </c>
      <c r="B186" s="234" t="s">
        <v>166</v>
      </c>
      <c r="C186" s="330">
        <v>1.9915000000000002E-3</v>
      </c>
      <c r="D186" s="330">
        <v>2.0639E-3</v>
      </c>
      <c r="E186" s="345">
        <f>VLOOKUP(A186, '2021 Summary'!A:F,6,FALSE)</f>
        <v>-101531</v>
      </c>
      <c r="F186" s="345">
        <v>-32529</v>
      </c>
      <c r="G186" s="345"/>
      <c r="H186" s="345">
        <v>82940</v>
      </c>
      <c r="I186" s="345">
        <v>3174</v>
      </c>
      <c r="J186" s="345">
        <v>5712</v>
      </c>
      <c r="K186" s="345">
        <v>13476</v>
      </c>
      <c r="L186" s="345">
        <v>105302</v>
      </c>
      <c r="M186" s="345"/>
      <c r="N186" s="345">
        <v>0</v>
      </c>
      <c r="O186" s="345">
        <v>0</v>
      </c>
      <c r="P186" s="345">
        <v>11810</v>
      </c>
      <c r="Q186" s="345">
        <v>353</v>
      </c>
      <c r="R186" s="345">
        <v>12163</v>
      </c>
      <c r="S186" s="345"/>
      <c r="T186" s="345">
        <v>72035</v>
      </c>
      <c r="U186" s="345">
        <v>1792</v>
      </c>
      <c r="V186" s="345">
        <v>73827</v>
      </c>
      <c r="X186" s="345">
        <v>-20538.339500000002</v>
      </c>
      <c r="Y186" s="345">
        <v>-43621.816000000006</v>
      </c>
      <c r="Z186" s="345">
        <v>-34237.868000000002</v>
      </c>
      <c r="AA186" s="345">
        <v>-30400.247500000005</v>
      </c>
    </row>
    <row r="187" spans="1:27">
      <c r="A187" s="233">
        <v>35905</v>
      </c>
      <c r="B187" s="234" t="s">
        <v>167</v>
      </c>
      <c r="C187" s="330">
        <v>2.298E-4</v>
      </c>
      <c r="D187" s="330">
        <v>2.231E-4</v>
      </c>
      <c r="E187" s="345">
        <f>VLOOKUP(A187, '2021 Summary'!A:F,6,FALSE)</f>
        <v>-10975</v>
      </c>
      <c r="F187" s="345">
        <v>-3754</v>
      </c>
      <c r="G187" s="345"/>
      <c r="H187" s="345">
        <v>9570</v>
      </c>
      <c r="I187" s="345">
        <v>366</v>
      </c>
      <c r="J187" s="345">
        <v>659</v>
      </c>
      <c r="K187" s="345">
        <v>7848</v>
      </c>
      <c r="L187" s="345">
        <v>18443</v>
      </c>
      <c r="M187" s="345"/>
      <c r="N187" s="345">
        <v>0</v>
      </c>
      <c r="O187" s="345">
        <v>0</v>
      </c>
      <c r="P187" s="345">
        <v>1363</v>
      </c>
      <c r="Q187" s="345">
        <v>0</v>
      </c>
      <c r="R187" s="345">
        <v>1363</v>
      </c>
      <c r="S187" s="345"/>
      <c r="T187" s="345">
        <v>8312</v>
      </c>
      <c r="U187" s="345">
        <v>1615</v>
      </c>
      <c r="V187" s="345">
        <v>9927</v>
      </c>
      <c r="X187" s="345">
        <v>-2369.9274</v>
      </c>
      <c r="Y187" s="345">
        <v>-5033.5392000000002</v>
      </c>
      <c r="Z187" s="345">
        <v>-3950.7215999999999</v>
      </c>
      <c r="AA187" s="345">
        <v>-3507.8969999999999</v>
      </c>
    </row>
    <row r="188" spans="1:27">
      <c r="A188" s="233">
        <v>36000</v>
      </c>
      <c r="B188" s="234" t="s">
        <v>168</v>
      </c>
      <c r="C188" s="330">
        <v>5.4904099999999997E-2</v>
      </c>
      <c r="D188" s="330">
        <v>5.3506100000000001E-2</v>
      </c>
      <c r="E188" s="345">
        <f>VLOOKUP(A188, '2021 Summary'!A:F,6,FALSE)</f>
        <v>-2632179</v>
      </c>
      <c r="F188" s="345">
        <v>-896804</v>
      </c>
      <c r="G188" s="345"/>
      <c r="H188" s="345">
        <v>2286591</v>
      </c>
      <c r="I188" s="345">
        <v>87517</v>
      </c>
      <c r="J188" s="345">
        <v>157465</v>
      </c>
      <c r="K188" s="345">
        <v>0</v>
      </c>
      <c r="L188" s="345">
        <v>2531573</v>
      </c>
      <c r="M188" s="345"/>
      <c r="N188" s="345">
        <v>0</v>
      </c>
      <c r="O188" s="345">
        <v>0</v>
      </c>
      <c r="P188" s="345">
        <v>325581</v>
      </c>
      <c r="Q188" s="345">
        <v>323137</v>
      </c>
      <c r="R188" s="345">
        <v>648718</v>
      </c>
      <c r="S188" s="345"/>
      <c r="T188" s="345">
        <v>1985936</v>
      </c>
      <c r="U188" s="345">
        <v>-59728</v>
      </c>
      <c r="V188" s="345">
        <v>1926208</v>
      </c>
      <c r="X188" s="345">
        <v>-566225.98329999996</v>
      </c>
      <c r="Y188" s="345">
        <v>-1202619.4064</v>
      </c>
      <c r="Z188" s="345">
        <v>-943911.2871999999</v>
      </c>
      <c r="AA188" s="345">
        <v>-838111.08649999998</v>
      </c>
    </row>
    <row r="189" spans="1:27">
      <c r="A189" s="233">
        <v>36001</v>
      </c>
      <c r="B189" s="234" t="s">
        <v>169</v>
      </c>
      <c r="C189" s="330">
        <v>0</v>
      </c>
      <c r="D189" s="330">
        <v>0</v>
      </c>
      <c r="E189" s="345">
        <f>VLOOKUP(A189, '2021 Summary'!A:F,6,FALSE)</f>
        <v>0</v>
      </c>
      <c r="F189" s="345">
        <v>0</v>
      </c>
      <c r="G189" s="345"/>
      <c r="H189" s="345">
        <v>0</v>
      </c>
      <c r="I189" s="345">
        <v>0</v>
      </c>
      <c r="J189" s="345">
        <v>0</v>
      </c>
      <c r="K189" s="345">
        <v>1017</v>
      </c>
      <c r="L189" s="345">
        <v>1017</v>
      </c>
      <c r="M189" s="345"/>
      <c r="N189" s="345">
        <v>0</v>
      </c>
      <c r="O189" s="345">
        <v>0</v>
      </c>
      <c r="P189" s="345">
        <v>0</v>
      </c>
      <c r="Q189" s="345">
        <v>0</v>
      </c>
      <c r="R189" s="345">
        <v>0</v>
      </c>
      <c r="S189" s="345"/>
      <c r="T189" s="345">
        <v>0</v>
      </c>
      <c r="U189" s="345">
        <v>339</v>
      </c>
      <c r="V189" s="345">
        <v>339</v>
      </c>
      <c r="X189" s="345">
        <v>0</v>
      </c>
      <c r="Y189" s="345">
        <v>0</v>
      </c>
      <c r="Z189" s="345">
        <v>0</v>
      </c>
      <c r="AA189" s="345">
        <v>0</v>
      </c>
    </row>
    <row r="190" spans="1:27">
      <c r="A190" s="233">
        <v>36003</v>
      </c>
      <c r="B190" s="234" t="s">
        <v>171</v>
      </c>
      <c r="C190" s="330">
        <v>3.3639999999999999E-4</v>
      </c>
      <c r="D190" s="330">
        <v>3.5E-4</v>
      </c>
      <c r="E190" s="345">
        <f>VLOOKUP(A190, '2021 Summary'!A:F,6,FALSE)</f>
        <v>-17218</v>
      </c>
      <c r="F190" s="345">
        <v>-5495</v>
      </c>
      <c r="G190" s="345"/>
      <c r="H190" s="345">
        <v>14010</v>
      </c>
      <c r="I190" s="345">
        <v>536</v>
      </c>
      <c r="J190" s="345">
        <v>965</v>
      </c>
      <c r="K190" s="345">
        <v>1822</v>
      </c>
      <c r="L190" s="345">
        <v>17333</v>
      </c>
      <c r="M190" s="345"/>
      <c r="N190" s="345">
        <v>0</v>
      </c>
      <c r="O190" s="345">
        <v>0</v>
      </c>
      <c r="P190" s="345">
        <v>1995</v>
      </c>
      <c r="Q190" s="345">
        <v>86</v>
      </c>
      <c r="R190" s="345">
        <v>2081</v>
      </c>
      <c r="S190" s="345"/>
      <c r="T190" s="345">
        <v>12168</v>
      </c>
      <c r="U190" s="345">
        <v>224</v>
      </c>
      <c r="V190" s="345">
        <v>12392</v>
      </c>
      <c r="X190" s="345">
        <v>-3469.2932000000001</v>
      </c>
      <c r="Y190" s="345">
        <v>-7368.5055999999995</v>
      </c>
      <c r="Z190" s="345">
        <v>-5783.3887999999997</v>
      </c>
      <c r="AA190" s="345">
        <v>-5135.1459999999997</v>
      </c>
    </row>
    <row r="191" spans="1:27">
      <c r="A191" s="233">
        <v>36004</v>
      </c>
      <c r="B191" s="234" t="s">
        <v>350</v>
      </c>
      <c r="C191" s="330">
        <v>3.1260000000000001E-4</v>
      </c>
      <c r="D191" s="330">
        <v>2.7250000000000001E-4</v>
      </c>
      <c r="E191" s="345">
        <f>VLOOKUP(A191, '2021 Summary'!A:F,6,FALSE)</f>
        <v>-13405</v>
      </c>
      <c r="F191" s="345">
        <v>-5106</v>
      </c>
      <c r="G191" s="345"/>
      <c r="H191" s="345">
        <v>13019</v>
      </c>
      <c r="I191" s="345">
        <v>498</v>
      </c>
      <c r="J191" s="345">
        <v>897</v>
      </c>
      <c r="K191" s="345">
        <v>0</v>
      </c>
      <c r="L191" s="345">
        <v>14414</v>
      </c>
      <c r="M191" s="345"/>
      <c r="N191" s="345">
        <v>0</v>
      </c>
      <c r="O191" s="345">
        <v>0</v>
      </c>
      <c r="P191" s="345">
        <v>1854</v>
      </c>
      <c r="Q191" s="345">
        <v>8806</v>
      </c>
      <c r="R191" s="345">
        <v>10660</v>
      </c>
      <c r="S191" s="345"/>
      <c r="T191" s="345">
        <v>11307</v>
      </c>
      <c r="U191" s="345">
        <v>-1446</v>
      </c>
      <c r="V191" s="345">
        <v>9861</v>
      </c>
      <c r="X191" s="345">
        <v>-3223.8438000000001</v>
      </c>
      <c r="Y191" s="345">
        <v>-6847.1904000000004</v>
      </c>
      <c r="Z191" s="345">
        <v>-5374.2192000000005</v>
      </c>
      <c r="AA191" s="345">
        <v>-4771.8389999999999</v>
      </c>
    </row>
    <row r="192" spans="1:27">
      <c r="A192" s="233">
        <v>36005</v>
      </c>
      <c r="B192" s="234" t="s">
        <v>172</v>
      </c>
      <c r="C192" s="330">
        <v>3.9468999999999997E-3</v>
      </c>
      <c r="D192" s="330">
        <v>4.0441000000000001E-3</v>
      </c>
      <c r="E192" s="345">
        <f>VLOOKUP(A192, '2021 Summary'!A:F,6,FALSE)</f>
        <v>-198945</v>
      </c>
      <c r="F192" s="345">
        <v>-64469</v>
      </c>
      <c r="G192" s="345"/>
      <c r="H192" s="345">
        <v>164377</v>
      </c>
      <c r="I192" s="345">
        <v>6291</v>
      </c>
      <c r="J192" s="345">
        <v>11320</v>
      </c>
      <c r="K192" s="345">
        <v>38787</v>
      </c>
      <c r="L192" s="345">
        <v>220775</v>
      </c>
      <c r="M192" s="345"/>
      <c r="N192" s="345">
        <v>0</v>
      </c>
      <c r="O192" s="345">
        <v>0</v>
      </c>
      <c r="P192" s="345">
        <v>23405</v>
      </c>
      <c r="Q192" s="345">
        <v>0</v>
      </c>
      <c r="R192" s="345">
        <v>23405</v>
      </c>
      <c r="S192" s="345"/>
      <c r="T192" s="345">
        <v>142763</v>
      </c>
      <c r="U192" s="345">
        <v>6571</v>
      </c>
      <c r="V192" s="345">
        <v>149334</v>
      </c>
      <c r="X192" s="345">
        <v>-40704.379699999998</v>
      </c>
      <c r="Y192" s="345">
        <v>-86452.897599999997</v>
      </c>
      <c r="Z192" s="345">
        <v>-67855.104800000001</v>
      </c>
      <c r="AA192" s="345">
        <v>-60249.428499999995</v>
      </c>
    </row>
    <row r="193" spans="1:27">
      <c r="A193" s="233">
        <v>36006</v>
      </c>
      <c r="B193" s="234" t="s">
        <v>173</v>
      </c>
      <c r="C193" s="330">
        <v>6.3650000000000002E-4</v>
      </c>
      <c r="D193" s="330">
        <v>6.1859999999999997E-4</v>
      </c>
      <c r="E193" s="345">
        <f>VLOOKUP(A193, '2021 Summary'!A:F,6,FALSE)</f>
        <v>-30431</v>
      </c>
      <c r="F193" s="345">
        <v>-10397</v>
      </c>
      <c r="G193" s="345"/>
      <c r="H193" s="345">
        <v>26508</v>
      </c>
      <c r="I193" s="345">
        <v>1015</v>
      </c>
      <c r="J193" s="345">
        <v>1825</v>
      </c>
      <c r="K193" s="345">
        <v>0</v>
      </c>
      <c r="L193" s="345">
        <v>29348</v>
      </c>
      <c r="M193" s="345"/>
      <c r="N193" s="345">
        <v>0</v>
      </c>
      <c r="O193" s="345">
        <v>0</v>
      </c>
      <c r="P193" s="345">
        <v>3774</v>
      </c>
      <c r="Q193" s="345">
        <v>13153</v>
      </c>
      <c r="R193" s="345">
        <v>16927</v>
      </c>
      <c r="S193" s="345"/>
      <c r="T193" s="345">
        <v>23023</v>
      </c>
      <c r="U193" s="345">
        <v>-2857</v>
      </c>
      <c r="V193" s="345">
        <v>20166</v>
      </c>
      <c r="X193" s="345">
        <v>-6564.2245000000003</v>
      </c>
      <c r="Y193" s="345">
        <v>-13941.896000000001</v>
      </c>
      <c r="Z193" s="345">
        <v>-10942.708000000001</v>
      </c>
      <c r="AA193" s="345">
        <v>-9716.1725000000006</v>
      </c>
    </row>
    <row r="194" spans="1:27">
      <c r="A194" s="233">
        <v>36007</v>
      </c>
      <c r="B194" s="234" t="s">
        <v>174</v>
      </c>
      <c r="C194" s="330">
        <v>1.9880000000000001E-4</v>
      </c>
      <c r="D194" s="330">
        <v>1.9819999999999999E-4</v>
      </c>
      <c r="E194" s="345">
        <f>VLOOKUP(A194, '2021 Summary'!A:F,6,FALSE)</f>
        <v>-9750</v>
      </c>
      <c r="F194" s="345">
        <v>-3247</v>
      </c>
      <c r="G194" s="345"/>
      <c r="H194" s="345">
        <v>8279</v>
      </c>
      <c r="I194" s="345">
        <v>317</v>
      </c>
      <c r="J194" s="345">
        <v>570</v>
      </c>
      <c r="K194" s="345">
        <v>0</v>
      </c>
      <c r="L194" s="345">
        <v>9166</v>
      </c>
      <c r="M194" s="345"/>
      <c r="N194" s="345">
        <v>0</v>
      </c>
      <c r="O194" s="345">
        <v>0</v>
      </c>
      <c r="P194" s="345">
        <v>1179</v>
      </c>
      <c r="Q194" s="345">
        <v>2866</v>
      </c>
      <c r="R194" s="345">
        <v>4045</v>
      </c>
      <c r="S194" s="345"/>
      <c r="T194" s="345">
        <v>7191</v>
      </c>
      <c r="U194" s="345">
        <v>-546</v>
      </c>
      <c r="V194" s="345">
        <v>6645</v>
      </c>
      <c r="X194" s="345">
        <v>-2050.2244000000001</v>
      </c>
      <c r="Y194" s="345">
        <v>-4354.5151999999998</v>
      </c>
      <c r="Z194" s="345">
        <v>-3417.7696000000001</v>
      </c>
      <c r="AA194" s="345">
        <v>-3034.6820000000002</v>
      </c>
    </row>
    <row r="195" spans="1:27">
      <c r="A195" s="233">
        <v>36008</v>
      </c>
      <c r="B195" s="234" t="s">
        <v>175</v>
      </c>
      <c r="C195" s="330">
        <v>5.5690000000000004E-4</v>
      </c>
      <c r="D195" s="330">
        <v>5.3120000000000001E-4</v>
      </c>
      <c r="E195" s="345">
        <f>VLOOKUP(A195, '2021 Summary'!A:F,6,FALSE)</f>
        <v>-26132</v>
      </c>
      <c r="F195" s="345">
        <v>-9096</v>
      </c>
      <c r="G195" s="345"/>
      <c r="H195" s="345">
        <v>23193</v>
      </c>
      <c r="I195" s="345">
        <v>888</v>
      </c>
      <c r="J195" s="345">
        <v>1597</v>
      </c>
      <c r="K195" s="345">
        <v>126</v>
      </c>
      <c r="L195" s="345">
        <v>25804</v>
      </c>
      <c r="M195" s="345"/>
      <c r="N195" s="345">
        <v>0</v>
      </c>
      <c r="O195" s="345">
        <v>0</v>
      </c>
      <c r="P195" s="345">
        <v>3302</v>
      </c>
      <c r="Q195" s="345">
        <v>7095</v>
      </c>
      <c r="R195" s="345">
        <v>10397</v>
      </c>
      <c r="S195" s="345"/>
      <c r="T195" s="345">
        <v>20144</v>
      </c>
      <c r="U195" s="345">
        <v>-992</v>
      </c>
      <c r="V195" s="345">
        <v>19152</v>
      </c>
      <c r="X195" s="345">
        <v>-5743.3097000000007</v>
      </c>
      <c r="Y195" s="345">
        <v>-12198.337600000001</v>
      </c>
      <c r="Z195" s="345">
        <v>-9574.2248</v>
      </c>
      <c r="AA195" s="345">
        <v>-8501.0785000000014</v>
      </c>
    </row>
    <row r="196" spans="1:27">
      <c r="A196" s="233">
        <v>36009</v>
      </c>
      <c r="B196" s="234" t="s">
        <v>176</v>
      </c>
      <c r="C196" s="330">
        <v>6.97E-5</v>
      </c>
      <c r="D196" s="330">
        <v>9.1799999999999995E-5</v>
      </c>
      <c r="E196" s="345">
        <f>VLOOKUP(A196, '2021 Summary'!A:F,6,FALSE)</f>
        <v>-4516</v>
      </c>
      <c r="F196" s="345">
        <v>-1138</v>
      </c>
      <c r="G196" s="345"/>
      <c r="H196" s="345">
        <v>2903</v>
      </c>
      <c r="I196" s="345">
        <v>111</v>
      </c>
      <c r="J196" s="345">
        <v>200</v>
      </c>
      <c r="K196" s="345">
        <v>3125</v>
      </c>
      <c r="L196" s="345">
        <v>6339</v>
      </c>
      <c r="M196" s="345"/>
      <c r="N196" s="345">
        <v>0</v>
      </c>
      <c r="O196" s="345">
        <v>0</v>
      </c>
      <c r="P196" s="345">
        <v>413</v>
      </c>
      <c r="Q196" s="345">
        <v>0</v>
      </c>
      <c r="R196" s="345">
        <v>413</v>
      </c>
      <c r="S196" s="345"/>
      <c r="T196" s="345">
        <v>2521</v>
      </c>
      <c r="U196" s="345">
        <v>485</v>
      </c>
      <c r="V196" s="345">
        <v>3006</v>
      </c>
      <c r="X196" s="345">
        <v>-718.81610000000001</v>
      </c>
      <c r="Y196" s="345">
        <v>-1526.7088000000001</v>
      </c>
      <c r="Z196" s="345">
        <v>-1198.2824000000001</v>
      </c>
      <c r="AA196" s="345">
        <v>-1063.9704999999999</v>
      </c>
    </row>
    <row r="197" spans="1:27">
      <c r="A197" s="233">
        <v>36100</v>
      </c>
      <c r="B197" s="234" t="s">
        <v>177</v>
      </c>
      <c r="C197" s="330">
        <v>5.9139999999999996E-4</v>
      </c>
      <c r="D197" s="330">
        <v>6.223E-4</v>
      </c>
      <c r="E197" s="345">
        <f>VLOOKUP(A197, '2021 Summary'!A:F,6,FALSE)</f>
        <v>-30613</v>
      </c>
      <c r="F197" s="345">
        <v>-9660</v>
      </c>
      <c r="G197" s="345"/>
      <c r="H197" s="345">
        <v>24630</v>
      </c>
      <c r="I197" s="345">
        <v>943</v>
      </c>
      <c r="J197" s="345">
        <v>1696</v>
      </c>
      <c r="K197" s="345">
        <v>5960</v>
      </c>
      <c r="L197" s="345">
        <v>33229</v>
      </c>
      <c r="M197" s="345"/>
      <c r="N197" s="345">
        <v>0</v>
      </c>
      <c r="O197" s="345">
        <v>0</v>
      </c>
      <c r="P197" s="345">
        <v>3507</v>
      </c>
      <c r="Q197" s="345">
        <v>0</v>
      </c>
      <c r="R197" s="345">
        <v>3507</v>
      </c>
      <c r="S197" s="345"/>
      <c r="T197" s="345">
        <v>21392</v>
      </c>
      <c r="U197" s="345">
        <v>1028</v>
      </c>
      <c r="V197" s="345">
        <v>22420</v>
      </c>
      <c r="X197" s="345">
        <v>-6099.1081999999997</v>
      </c>
      <c r="Y197" s="345">
        <v>-12954.025599999999</v>
      </c>
      <c r="Z197" s="345">
        <v>-10167.3488</v>
      </c>
      <c r="AA197" s="345">
        <v>-9027.7209999999995</v>
      </c>
    </row>
    <row r="198" spans="1:27">
      <c r="A198" s="233">
        <v>36102</v>
      </c>
      <c r="B198" s="234" t="s">
        <v>178</v>
      </c>
      <c r="C198" s="330">
        <v>0</v>
      </c>
      <c r="D198" s="330">
        <v>2.8190000000000002E-4</v>
      </c>
      <c r="E198" s="345">
        <f>VLOOKUP(A198, '2021 Summary'!A:F,6,FALSE)</f>
        <v>-13868</v>
      </c>
      <c r="F198" s="345">
        <v>0</v>
      </c>
      <c r="G198" s="345"/>
      <c r="H198" s="345">
        <v>0</v>
      </c>
      <c r="I198" s="345">
        <v>0</v>
      </c>
      <c r="J198" s="345">
        <v>0</v>
      </c>
      <c r="K198" s="345">
        <v>19876</v>
      </c>
      <c r="L198" s="345">
        <v>19876</v>
      </c>
      <c r="M198" s="345"/>
      <c r="N198" s="345">
        <v>0</v>
      </c>
      <c r="O198" s="345">
        <v>0</v>
      </c>
      <c r="P198" s="345">
        <v>0</v>
      </c>
      <c r="Q198" s="345">
        <v>7080</v>
      </c>
      <c r="R198" s="345">
        <v>7080</v>
      </c>
      <c r="S198" s="345"/>
      <c r="T198" s="345">
        <v>0</v>
      </c>
      <c r="U198" s="345">
        <v>918</v>
      </c>
      <c r="V198" s="345">
        <v>918</v>
      </c>
      <c r="X198" s="345">
        <v>0</v>
      </c>
      <c r="Y198" s="345">
        <v>0</v>
      </c>
      <c r="Z198" s="345">
        <v>0</v>
      </c>
      <c r="AA198" s="345">
        <v>0</v>
      </c>
    </row>
    <row r="199" spans="1:27">
      <c r="A199" s="233">
        <v>36105</v>
      </c>
      <c r="B199" s="234" t="s">
        <v>179</v>
      </c>
      <c r="C199" s="330">
        <v>3.0069999999999999E-4</v>
      </c>
      <c r="D199" s="330">
        <v>3.2009999999999997E-4</v>
      </c>
      <c r="E199" s="345">
        <f>VLOOKUP(A199, '2021 Summary'!A:F,6,FALSE)</f>
        <v>-15747</v>
      </c>
      <c r="F199" s="345">
        <v>-4912</v>
      </c>
      <c r="G199" s="345"/>
      <c r="H199" s="345">
        <v>12523</v>
      </c>
      <c r="I199" s="345">
        <v>479</v>
      </c>
      <c r="J199" s="345">
        <v>862</v>
      </c>
      <c r="K199" s="345">
        <v>5133</v>
      </c>
      <c r="L199" s="345">
        <v>18997</v>
      </c>
      <c r="M199" s="345"/>
      <c r="N199" s="345">
        <v>0</v>
      </c>
      <c r="O199" s="345">
        <v>0</v>
      </c>
      <c r="P199" s="345">
        <v>1783</v>
      </c>
      <c r="Q199" s="345">
        <v>0</v>
      </c>
      <c r="R199" s="345">
        <v>1783</v>
      </c>
      <c r="S199" s="345"/>
      <c r="T199" s="345">
        <v>10877</v>
      </c>
      <c r="U199" s="345">
        <v>936</v>
      </c>
      <c r="V199" s="345">
        <v>11813</v>
      </c>
      <c r="X199" s="345">
        <v>-3101.1190999999999</v>
      </c>
      <c r="Y199" s="345">
        <v>-6586.5328</v>
      </c>
      <c r="Z199" s="345">
        <v>-5169.6343999999999</v>
      </c>
      <c r="AA199" s="345">
        <v>-4590.1854999999996</v>
      </c>
    </row>
    <row r="200" spans="1:27">
      <c r="A200" s="233">
        <v>36200</v>
      </c>
      <c r="B200" s="234" t="s">
        <v>180</v>
      </c>
      <c r="C200" s="330">
        <v>1.1492E-3</v>
      </c>
      <c r="D200" s="330">
        <v>1.2417000000000001E-3</v>
      </c>
      <c r="E200" s="345">
        <f>VLOOKUP(A200, '2021 Summary'!A:F,6,FALSE)</f>
        <v>-61084</v>
      </c>
      <c r="F200" s="345">
        <v>-18771</v>
      </c>
      <c r="G200" s="345"/>
      <c r="H200" s="345">
        <v>47861</v>
      </c>
      <c r="I200" s="345">
        <v>1832</v>
      </c>
      <c r="J200" s="345">
        <v>3296</v>
      </c>
      <c r="K200" s="345">
        <v>20651</v>
      </c>
      <c r="L200" s="345">
        <v>73640</v>
      </c>
      <c r="M200" s="345"/>
      <c r="N200" s="345">
        <v>0</v>
      </c>
      <c r="O200" s="345">
        <v>0</v>
      </c>
      <c r="P200" s="345">
        <v>6815</v>
      </c>
      <c r="Q200" s="345">
        <v>0</v>
      </c>
      <c r="R200" s="345">
        <v>6815</v>
      </c>
      <c r="S200" s="345"/>
      <c r="T200" s="345">
        <v>41568</v>
      </c>
      <c r="U200" s="345">
        <v>3154</v>
      </c>
      <c r="V200" s="345">
        <v>44722</v>
      </c>
      <c r="X200" s="345">
        <v>-11851.6996</v>
      </c>
      <c r="Y200" s="345">
        <v>-25172.076799999999</v>
      </c>
      <c r="Z200" s="345">
        <v>-19757.046399999999</v>
      </c>
      <c r="AA200" s="345">
        <v>-17542.538</v>
      </c>
    </row>
    <row r="201" spans="1:27">
      <c r="A201" s="233">
        <v>36205</v>
      </c>
      <c r="B201" s="234" t="s">
        <v>181</v>
      </c>
      <c r="C201" s="330">
        <v>2.6380000000000002E-4</v>
      </c>
      <c r="D201" s="330">
        <v>2.7010000000000001E-4</v>
      </c>
      <c r="E201" s="345">
        <f>VLOOKUP(A201, '2021 Summary'!A:F,6,FALSE)</f>
        <v>-13287</v>
      </c>
      <c r="F201" s="345">
        <v>-4309</v>
      </c>
      <c r="G201" s="345"/>
      <c r="H201" s="345">
        <v>10986</v>
      </c>
      <c r="I201" s="345">
        <v>420</v>
      </c>
      <c r="J201" s="345">
        <v>757</v>
      </c>
      <c r="K201" s="345">
        <v>259</v>
      </c>
      <c r="L201" s="345">
        <v>12422</v>
      </c>
      <c r="M201" s="345"/>
      <c r="N201" s="345">
        <v>0</v>
      </c>
      <c r="O201" s="345">
        <v>0</v>
      </c>
      <c r="P201" s="345">
        <v>1564</v>
      </c>
      <c r="Q201" s="345">
        <v>1699</v>
      </c>
      <c r="R201" s="345">
        <v>3263</v>
      </c>
      <c r="S201" s="345"/>
      <c r="T201" s="345">
        <v>9542</v>
      </c>
      <c r="U201" s="345">
        <v>-293</v>
      </c>
      <c r="V201" s="345">
        <v>9249</v>
      </c>
      <c r="X201" s="345">
        <v>-2720.5694000000003</v>
      </c>
      <c r="Y201" s="345">
        <v>-5778.2752</v>
      </c>
      <c r="Z201" s="345">
        <v>-4535.2496000000001</v>
      </c>
      <c r="AA201" s="345">
        <v>-4026.9070000000002</v>
      </c>
    </row>
    <row r="202" spans="1:27">
      <c r="A202" s="233">
        <v>36300</v>
      </c>
      <c r="B202" s="234" t="s">
        <v>182</v>
      </c>
      <c r="C202" s="330">
        <v>4.2437999999999998E-3</v>
      </c>
      <c r="D202" s="330">
        <v>4.3631E-3</v>
      </c>
      <c r="E202" s="345">
        <f>VLOOKUP(A202, '2021 Summary'!A:F,6,FALSE)</f>
        <v>-214638</v>
      </c>
      <c r="F202" s="345">
        <v>-69318</v>
      </c>
      <c r="G202" s="345"/>
      <c r="H202" s="345">
        <v>176742</v>
      </c>
      <c r="I202" s="345">
        <v>6765</v>
      </c>
      <c r="J202" s="345">
        <v>12171</v>
      </c>
      <c r="K202" s="345">
        <v>10022</v>
      </c>
      <c r="L202" s="345">
        <v>205700</v>
      </c>
      <c r="M202" s="345"/>
      <c r="N202" s="345">
        <v>0</v>
      </c>
      <c r="O202" s="345">
        <v>0</v>
      </c>
      <c r="P202" s="345">
        <v>25166</v>
      </c>
      <c r="Q202" s="345">
        <v>4985</v>
      </c>
      <c r="R202" s="345">
        <v>30151</v>
      </c>
      <c r="S202" s="345"/>
      <c r="T202" s="345">
        <v>153502</v>
      </c>
      <c r="U202" s="345">
        <v>917</v>
      </c>
      <c r="V202" s="345">
        <v>154419</v>
      </c>
      <c r="X202" s="345">
        <v>-43766.309399999998</v>
      </c>
      <c r="Y202" s="345">
        <v>-92956.195200000002</v>
      </c>
      <c r="Z202" s="345">
        <v>-72959.409599999999</v>
      </c>
      <c r="AA202" s="345">
        <v>-64781.606999999996</v>
      </c>
    </row>
    <row r="203" spans="1:27">
      <c r="A203" s="233">
        <v>36301</v>
      </c>
      <c r="B203" s="234" t="s">
        <v>183</v>
      </c>
      <c r="C203" s="330">
        <v>1.181E-4</v>
      </c>
      <c r="D203" s="330">
        <v>9.6899999999999997E-5</v>
      </c>
      <c r="E203" s="345">
        <f>VLOOKUP(A203, '2021 Summary'!A:F,6,FALSE)</f>
        <v>-4767</v>
      </c>
      <c r="F203" s="345">
        <v>-1929</v>
      </c>
      <c r="G203" s="345"/>
      <c r="H203" s="345">
        <v>4919</v>
      </c>
      <c r="I203" s="345">
        <v>188</v>
      </c>
      <c r="J203" s="345">
        <v>339</v>
      </c>
      <c r="K203" s="345">
        <v>0</v>
      </c>
      <c r="L203" s="345">
        <v>5446</v>
      </c>
      <c r="M203" s="345"/>
      <c r="N203" s="345">
        <v>0</v>
      </c>
      <c r="O203" s="345">
        <v>0</v>
      </c>
      <c r="P203" s="345">
        <v>700</v>
      </c>
      <c r="Q203" s="345">
        <v>3613</v>
      </c>
      <c r="R203" s="345">
        <v>4313</v>
      </c>
      <c r="S203" s="345"/>
      <c r="T203" s="345">
        <v>4272</v>
      </c>
      <c r="U203" s="345">
        <v>-571</v>
      </c>
      <c r="V203" s="345">
        <v>3701</v>
      </c>
      <c r="X203" s="345">
        <v>-1217.9653000000001</v>
      </c>
      <c r="Y203" s="345">
        <v>-2586.8624</v>
      </c>
      <c r="Z203" s="345">
        <v>-2030.3751999999999</v>
      </c>
      <c r="AA203" s="345">
        <v>-1802.7964999999999</v>
      </c>
    </row>
    <row r="204" spans="1:27">
      <c r="A204" s="233">
        <v>36302</v>
      </c>
      <c r="B204" s="234" t="s">
        <v>184</v>
      </c>
      <c r="C204" s="330">
        <v>1.651E-4</v>
      </c>
      <c r="D204" s="330">
        <v>1.351E-4</v>
      </c>
      <c r="E204" s="345">
        <f>VLOOKUP(A204, '2021 Summary'!A:F,6,FALSE)</f>
        <v>-6646</v>
      </c>
      <c r="F204" s="345">
        <v>-2697</v>
      </c>
      <c r="G204" s="345"/>
      <c r="H204" s="345">
        <v>6876</v>
      </c>
      <c r="I204" s="345">
        <v>263</v>
      </c>
      <c r="J204" s="345">
        <v>474</v>
      </c>
      <c r="K204" s="345">
        <v>47</v>
      </c>
      <c r="L204" s="345">
        <v>7660</v>
      </c>
      <c r="M204" s="345"/>
      <c r="N204" s="345">
        <v>0</v>
      </c>
      <c r="O204" s="345">
        <v>0</v>
      </c>
      <c r="P204" s="345">
        <v>979</v>
      </c>
      <c r="Q204" s="345">
        <v>5065</v>
      </c>
      <c r="R204" s="345">
        <v>6044</v>
      </c>
      <c r="S204" s="345"/>
      <c r="T204" s="345">
        <v>5972</v>
      </c>
      <c r="U204" s="345">
        <v>-812</v>
      </c>
      <c r="V204" s="345">
        <v>5160</v>
      </c>
      <c r="X204" s="345">
        <v>-1702.6763000000001</v>
      </c>
      <c r="Y204" s="345">
        <v>-3616.3503999999998</v>
      </c>
      <c r="Z204" s="345">
        <v>-2838.3991999999998</v>
      </c>
      <c r="AA204" s="345">
        <v>-2520.2514999999999</v>
      </c>
    </row>
    <row r="205" spans="1:27">
      <c r="A205" s="233">
        <v>36303</v>
      </c>
      <c r="B205" s="234" t="s">
        <v>351</v>
      </c>
      <c r="C205" s="330">
        <v>2.2489999999999999E-4</v>
      </c>
      <c r="D205" s="330">
        <v>2.042E-4</v>
      </c>
      <c r="E205" s="345">
        <f>VLOOKUP(A205, '2021 Summary'!A:F,6,FALSE)</f>
        <v>-10045</v>
      </c>
      <c r="F205" s="345">
        <v>-3674</v>
      </c>
      <c r="G205" s="345"/>
      <c r="H205" s="345">
        <v>9366</v>
      </c>
      <c r="I205" s="345">
        <v>358</v>
      </c>
      <c r="J205" s="345">
        <v>645</v>
      </c>
      <c r="K205" s="345">
        <v>0</v>
      </c>
      <c r="L205" s="345">
        <v>10369</v>
      </c>
      <c r="M205" s="345"/>
      <c r="N205" s="345">
        <v>0</v>
      </c>
      <c r="O205" s="345">
        <v>0</v>
      </c>
      <c r="P205" s="345">
        <v>1334</v>
      </c>
      <c r="Q205" s="345">
        <v>13455</v>
      </c>
      <c r="R205" s="345">
        <v>14789</v>
      </c>
      <c r="S205" s="345"/>
      <c r="T205" s="345">
        <v>8135</v>
      </c>
      <c r="U205" s="345">
        <v>-3229</v>
      </c>
      <c r="V205" s="345">
        <v>4906</v>
      </c>
      <c r="X205" s="345">
        <v>-2319.3937000000001</v>
      </c>
      <c r="Y205" s="345">
        <v>-4926.2096000000001</v>
      </c>
      <c r="Z205" s="345">
        <v>-3866.4807999999998</v>
      </c>
      <c r="AA205" s="345">
        <v>-3433.0985000000001</v>
      </c>
    </row>
    <row r="206" spans="1:27">
      <c r="A206" s="233">
        <v>36305</v>
      </c>
      <c r="B206" s="234" t="s">
        <v>185</v>
      </c>
      <c r="C206" s="330">
        <v>8.3339999999999998E-4</v>
      </c>
      <c r="D206" s="330">
        <v>8.0429999999999998E-4</v>
      </c>
      <c r="E206" s="345">
        <f>VLOOKUP(A206, '2021 Summary'!A:F,6,FALSE)</f>
        <v>-39567</v>
      </c>
      <c r="F206" s="345">
        <v>-13613</v>
      </c>
      <c r="G206" s="345"/>
      <c r="H206" s="345">
        <v>34709</v>
      </c>
      <c r="I206" s="345">
        <v>1328</v>
      </c>
      <c r="J206" s="345">
        <v>2390</v>
      </c>
      <c r="K206" s="345">
        <v>5339</v>
      </c>
      <c r="L206" s="345">
        <v>43766</v>
      </c>
      <c r="M206" s="345"/>
      <c r="N206" s="345">
        <v>0</v>
      </c>
      <c r="O206" s="345">
        <v>0</v>
      </c>
      <c r="P206" s="345">
        <v>4942</v>
      </c>
      <c r="Q206" s="345">
        <v>827</v>
      </c>
      <c r="R206" s="345">
        <v>5769</v>
      </c>
      <c r="S206" s="345"/>
      <c r="T206" s="345">
        <v>30145</v>
      </c>
      <c r="U206" s="345">
        <v>947</v>
      </c>
      <c r="V206" s="345">
        <v>31092</v>
      </c>
      <c r="X206" s="345">
        <v>-8594.8541999999998</v>
      </c>
      <c r="Y206" s="345">
        <v>-18254.793600000001</v>
      </c>
      <c r="Z206" s="345">
        <v>-14327.8128</v>
      </c>
      <c r="AA206" s="345">
        <v>-12721.851000000001</v>
      </c>
    </row>
    <row r="207" spans="1:27">
      <c r="A207" s="233">
        <v>36310</v>
      </c>
      <c r="B207" s="234" t="s">
        <v>340</v>
      </c>
      <c r="C207" s="330">
        <v>0</v>
      </c>
      <c r="D207" s="330">
        <v>0</v>
      </c>
      <c r="E207" s="345">
        <f>VLOOKUP(A207, '2021 Summary'!A:F,6,FALSE)</f>
        <v>0</v>
      </c>
      <c r="F207" s="345">
        <v>0</v>
      </c>
      <c r="G207" s="345"/>
      <c r="H207" s="345">
        <v>0</v>
      </c>
      <c r="I207" s="345">
        <v>0</v>
      </c>
      <c r="J207" s="345">
        <v>0</v>
      </c>
      <c r="K207" s="345">
        <v>1397</v>
      </c>
      <c r="L207" s="345">
        <v>1397</v>
      </c>
      <c r="M207" s="345"/>
      <c r="N207" s="345">
        <v>0</v>
      </c>
      <c r="O207" s="345">
        <v>0</v>
      </c>
      <c r="P207" s="345">
        <v>0</v>
      </c>
      <c r="Q207" s="345">
        <v>0</v>
      </c>
      <c r="R207" s="345">
        <v>0</v>
      </c>
      <c r="S207" s="345"/>
      <c r="T207" s="345">
        <v>0</v>
      </c>
      <c r="U207" s="345">
        <v>465</v>
      </c>
      <c r="V207" s="345">
        <v>465</v>
      </c>
      <c r="X207" s="345">
        <v>0</v>
      </c>
      <c r="Y207" s="345">
        <v>0</v>
      </c>
      <c r="Z207" s="345">
        <v>0</v>
      </c>
      <c r="AA207" s="345">
        <v>0</v>
      </c>
    </row>
    <row r="208" spans="1:27">
      <c r="A208" s="233">
        <v>36400</v>
      </c>
      <c r="B208" s="234" t="s">
        <v>186</v>
      </c>
      <c r="C208" s="330">
        <v>4.2783999999999999E-3</v>
      </c>
      <c r="D208" s="330">
        <v>4.4659000000000001E-3</v>
      </c>
      <c r="E208" s="345">
        <f>VLOOKUP(A208, '2021 Summary'!A:F,6,FALSE)</f>
        <v>-219695</v>
      </c>
      <c r="F208" s="345">
        <v>-69883</v>
      </c>
      <c r="G208" s="345"/>
      <c r="H208" s="345">
        <v>178183</v>
      </c>
      <c r="I208" s="345">
        <v>6820</v>
      </c>
      <c r="J208" s="345">
        <v>12270</v>
      </c>
      <c r="K208" s="345">
        <v>50133</v>
      </c>
      <c r="L208" s="345">
        <v>247406</v>
      </c>
      <c r="M208" s="345"/>
      <c r="N208" s="345">
        <v>0</v>
      </c>
      <c r="O208" s="345">
        <v>0</v>
      </c>
      <c r="P208" s="345">
        <v>25371</v>
      </c>
      <c r="Q208" s="345">
        <v>0</v>
      </c>
      <c r="R208" s="345">
        <v>25371</v>
      </c>
      <c r="S208" s="345"/>
      <c r="T208" s="345">
        <v>154754</v>
      </c>
      <c r="U208" s="345">
        <v>8637</v>
      </c>
      <c r="V208" s="345">
        <v>163391</v>
      </c>
      <c r="X208" s="345">
        <v>-44123.139199999998</v>
      </c>
      <c r="Y208" s="345">
        <v>-93714.073600000003</v>
      </c>
      <c r="Z208" s="345">
        <v>-73554.252800000002</v>
      </c>
      <c r="AA208" s="345">
        <v>-65309.775999999998</v>
      </c>
    </row>
    <row r="209" spans="1:27">
      <c r="A209" s="233">
        <v>36405</v>
      </c>
      <c r="B209" s="234" t="s">
        <v>352</v>
      </c>
      <c r="C209" s="330">
        <v>6.8340000000000002E-4</v>
      </c>
      <c r="D209" s="330">
        <v>7.2579999999999997E-4</v>
      </c>
      <c r="E209" s="345">
        <f>VLOOKUP(A209, '2021 Summary'!A:F,6,FALSE)</f>
        <v>-35705</v>
      </c>
      <c r="F209" s="345">
        <v>-11163</v>
      </c>
      <c r="G209" s="345"/>
      <c r="H209" s="345">
        <v>28462</v>
      </c>
      <c r="I209" s="345">
        <v>1089</v>
      </c>
      <c r="J209" s="345">
        <v>1960</v>
      </c>
      <c r="K209" s="345">
        <v>10649</v>
      </c>
      <c r="L209" s="345">
        <v>42160</v>
      </c>
      <c r="M209" s="345"/>
      <c r="N209" s="345">
        <v>0</v>
      </c>
      <c r="O209" s="345">
        <v>0</v>
      </c>
      <c r="P209" s="345">
        <v>4053</v>
      </c>
      <c r="Q209" s="345">
        <v>0</v>
      </c>
      <c r="R209" s="345">
        <v>4053</v>
      </c>
      <c r="S209" s="345"/>
      <c r="T209" s="345">
        <v>24719</v>
      </c>
      <c r="U209" s="345">
        <v>2052</v>
      </c>
      <c r="V209" s="345">
        <v>26771</v>
      </c>
      <c r="X209" s="345">
        <v>-7047.9041999999999</v>
      </c>
      <c r="Y209" s="345">
        <v>-14969.193600000001</v>
      </c>
      <c r="Z209" s="345">
        <v>-11749.0128</v>
      </c>
      <c r="AA209" s="345">
        <v>-10432.101000000001</v>
      </c>
    </row>
    <row r="210" spans="1:27">
      <c r="A210" s="233">
        <v>36500</v>
      </c>
      <c r="B210" s="234" t="s">
        <v>187</v>
      </c>
      <c r="C210" s="330">
        <v>9.6191999999999996E-3</v>
      </c>
      <c r="D210" s="330">
        <v>9.4487000000000008E-3</v>
      </c>
      <c r="E210" s="345">
        <f>VLOOKUP(A210, '2021 Summary'!A:F,6,FALSE)</f>
        <v>-464819</v>
      </c>
      <c r="F210" s="345">
        <v>-157120</v>
      </c>
      <c r="G210" s="345"/>
      <c r="H210" s="345">
        <v>400611</v>
      </c>
      <c r="I210" s="345">
        <v>15333</v>
      </c>
      <c r="J210" s="345">
        <v>27588</v>
      </c>
      <c r="K210" s="345">
        <v>15380</v>
      </c>
      <c r="L210" s="345">
        <v>458912</v>
      </c>
      <c r="M210" s="345"/>
      <c r="N210" s="345">
        <v>0</v>
      </c>
      <c r="O210" s="345">
        <v>0</v>
      </c>
      <c r="P210" s="345">
        <v>57042</v>
      </c>
      <c r="Q210" s="345">
        <v>28052</v>
      </c>
      <c r="R210" s="345">
        <v>85094</v>
      </c>
      <c r="S210" s="345"/>
      <c r="T210" s="345">
        <v>347936</v>
      </c>
      <c r="U210" s="345">
        <v>-3046</v>
      </c>
      <c r="V210" s="345">
        <v>344890</v>
      </c>
      <c r="X210" s="345">
        <v>-99202.809599999993</v>
      </c>
      <c r="Y210" s="345">
        <v>-210698.95679999999</v>
      </c>
      <c r="Z210" s="345">
        <v>-165373.28639999998</v>
      </c>
      <c r="AA210" s="345">
        <v>-146837.08799999999</v>
      </c>
    </row>
    <row r="211" spans="1:27">
      <c r="A211" s="233">
        <v>36501</v>
      </c>
      <c r="B211" s="234" t="s">
        <v>188</v>
      </c>
      <c r="C211" s="330">
        <v>1.3439999999999999E-4</v>
      </c>
      <c r="D211" s="330">
        <v>1.271E-4</v>
      </c>
      <c r="E211" s="345">
        <f>VLOOKUP(A211, '2021 Summary'!A:F,6,FALSE)</f>
        <v>-6253</v>
      </c>
      <c r="F211" s="345">
        <v>-2195</v>
      </c>
      <c r="G211" s="345"/>
      <c r="H211" s="345">
        <v>5597</v>
      </c>
      <c r="I211" s="345">
        <v>214</v>
      </c>
      <c r="J211" s="345">
        <v>385</v>
      </c>
      <c r="K211" s="345">
        <v>141</v>
      </c>
      <c r="L211" s="345">
        <v>6337</v>
      </c>
      <c r="M211" s="345"/>
      <c r="N211" s="345">
        <v>0</v>
      </c>
      <c r="O211" s="345">
        <v>0</v>
      </c>
      <c r="P211" s="345">
        <v>797</v>
      </c>
      <c r="Q211" s="345">
        <v>1629</v>
      </c>
      <c r="R211" s="345">
        <v>2426</v>
      </c>
      <c r="S211" s="345"/>
      <c r="T211" s="345">
        <v>4861</v>
      </c>
      <c r="U211" s="345">
        <v>-245</v>
      </c>
      <c r="V211" s="345">
        <v>4616</v>
      </c>
      <c r="X211" s="345">
        <v>-1386.0672</v>
      </c>
      <c r="Y211" s="345">
        <v>-2943.8975999999998</v>
      </c>
      <c r="Z211" s="345">
        <v>-2310.6047999999996</v>
      </c>
      <c r="AA211" s="345">
        <v>-2051.616</v>
      </c>
    </row>
    <row r="212" spans="1:27">
      <c r="A212" s="233">
        <v>36502</v>
      </c>
      <c r="B212" s="234" t="s">
        <v>189</v>
      </c>
      <c r="C212" s="330">
        <v>3.7400000000000001E-5</v>
      </c>
      <c r="D212" s="330">
        <v>4.0899999999999998E-5</v>
      </c>
      <c r="E212" s="345">
        <f>VLOOKUP(A212, '2021 Summary'!A:F,6,FALSE)</f>
        <v>-2012</v>
      </c>
      <c r="F212" s="345">
        <v>-611</v>
      </c>
      <c r="G212" s="345"/>
      <c r="H212" s="345">
        <v>1558</v>
      </c>
      <c r="I212" s="345">
        <v>60</v>
      </c>
      <c r="J212" s="345">
        <v>107</v>
      </c>
      <c r="K212" s="345">
        <v>546</v>
      </c>
      <c r="L212" s="345">
        <v>2271</v>
      </c>
      <c r="M212" s="345"/>
      <c r="N212" s="345">
        <v>0</v>
      </c>
      <c r="O212" s="345">
        <v>0</v>
      </c>
      <c r="P212" s="345">
        <v>222</v>
      </c>
      <c r="Q212" s="345">
        <v>440</v>
      </c>
      <c r="R212" s="345">
        <v>662</v>
      </c>
      <c r="S212" s="345"/>
      <c r="T212" s="345">
        <v>1353</v>
      </c>
      <c r="U212" s="345">
        <v>-29</v>
      </c>
      <c r="V212" s="345">
        <v>1324</v>
      </c>
      <c r="X212" s="345">
        <v>-385.70620000000002</v>
      </c>
      <c r="Y212" s="345">
        <v>-819.20960000000002</v>
      </c>
      <c r="Z212" s="345">
        <v>-642.98080000000004</v>
      </c>
      <c r="AA212" s="345">
        <v>-570.91100000000006</v>
      </c>
    </row>
    <row r="213" spans="1:27">
      <c r="A213" s="233">
        <v>36505</v>
      </c>
      <c r="B213" s="234" t="s">
        <v>190</v>
      </c>
      <c r="C213" s="330">
        <v>1.7135E-3</v>
      </c>
      <c r="D213" s="330">
        <v>1.7538E-3</v>
      </c>
      <c r="E213" s="345">
        <f>VLOOKUP(A213, '2021 Summary'!A:F,6,FALSE)</f>
        <v>-86276</v>
      </c>
      <c r="F213" s="345">
        <v>-27988</v>
      </c>
      <c r="G213" s="345"/>
      <c r="H213" s="345">
        <v>71362</v>
      </c>
      <c r="I213" s="345">
        <v>2731</v>
      </c>
      <c r="J213" s="345">
        <v>4914</v>
      </c>
      <c r="K213" s="345">
        <v>17903</v>
      </c>
      <c r="L213" s="345">
        <v>96910</v>
      </c>
      <c r="M213" s="345"/>
      <c r="N213" s="345">
        <v>0</v>
      </c>
      <c r="O213" s="345">
        <v>0</v>
      </c>
      <c r="P213" s="345">
        <v>10161</v>
      </c>
      <c r="Q213" s="345">
        <v>0</v>
      </c>
      <c r="R213" s="345">
        <v>10161</v>
      </c>
      <c r="S213" s="345"/>
      <c r="T213" s="345">
        <v>61979</v>
      </c>
      <c r="U213" s="345">
        <v>3354</v>
      </c>
      <c r="V213" s="345">
        <v>65333</v>
      </c>
      <c r="X213" s="345">
        <v>-17671.325499999999</v>
      </c>
      <c r="Y213" s="345">
        <v>-37532.504000000001</v>
      </c>
      <c r="Z213" s="345">
        <v>-29458.491999999998</v>
      </c>
      <c r="AA213" s="345">
        <v>-26156.577499999999</v>
      </c>
    </row>
    <row r="214" spans="1:27">
      <c r="A214" s="233">
        <v>36600</v>
      </c>
      <c r="B214" s="234" t="s">
        <v>191</v>
      </c>
      <c r="C214" s="330">
        <v>5.3499999999999999E-4</v>
      </c>
      <c r="D214" s="330">
        <v>5.9900000000000003E-4</v>
      </c>
      <c r="E214" s="345">
        <f>VLOOKUP(A214, '2021 Summary'!A:F,6,FALSE)</f>
        <v>-29467</v>
      </c>
      <c r="F214" s="345">
        <v>-8739</v>
      </c>
      <c r="G214" s="345"/>
      <c r="H214" s="345">
        <v>22281</v>
      </c>
      <c r="I214" s="345">
        <v>853</v>
      </c>
      <c r="J214" s="345">
        <v>1534</v>
      </c>
      <c r="K214" s="345">
        <v>13705</v>
      </c>
      <c r="L214" s="345">
        <v>38373</v>
      </c>
      <c r="M214" s="345"/>
      <c r="N214" s="345">
        <v>0</v>
      </c>
      <c r="O214" s="345">
        <v>0</v>
      </c>
      <c r="P214" s="345">
        <v>3173</v>
      </c>
      <c r="Q214" s="345">
        <v>0</v>
      </c>
      <c r="R214" s="345">
        <v>3173</v>
      </c>
      <c r="S214" s="345"/>
      <c r="T214" s="345">
        <v>19351</v>
      </c>
      <c r="U214" s="345">
        <v>2159</v>
      </c>
      <c r="V214" s="345">
        <v>21510</v>
      </c>
      <c r="X214" s="345">
        <v>-5517.4549999999999</v>
      </c>
      <c r="Y214" s="345">
        <v>-11718.64</v>
      </c>
      <c r="Z214" s="345">
        <v>-9197.7199999999993</v>
      </c>
      <c r="AA214" s="345">
        <v>-8166.7749999999996</v>
      </c>
    </row>
    <row r="215" spans="1:27">
      <c r="A215" s="233">
        <v>36601</v>
      </c>
      <c r="B215" s="234" t="s">
        <v>192</v>
      </c>
      <c r="C215" s="330">
        <v>3.2279999999999999E-4</v>
      </c>
      <c r="D215" s="330">
        <v>3.5290000000000001E-4</v>
      </c>
      <c r="E215" s="345">
        <f>VLOOKUP(A215, '2021 Summary'!A:F,6,FALSE)</f>
        <v>-17361</v>
      </c>
      <c r="F215" s="345">
        <v>-5273</v>
      </c>
      <c r="G215" s="345"/>
      <c r="H215" s="345">
        <v>13444</v>
      </c>
      <c r="I215" s="345">
        <v>515</v>
      </c>
      <c r="J215" s="345">
        <v>926</v>
      </c>
      <c r="K215" s="345">
        <v>4859</v>
      </c>
      <c r="L215" s="345">
        <v>19744</v>
      </c>
      <c r="M215" s="345"/>
      <c r="N215" s="345">
        <v>0</v>
      </c>
      <c r="O215" s="345">
        <v>0</v>
      </c>
      <c r="P215" s="345">
        <v>1914</v>
      </c>
      <c r="Q215" s="345">
        <v>2065</v>
      </c>
      <c r="R215" s="345">
        <v>3979</v>
      </c>
      <c r="S215" s="345"/>
      <c r="T215" s="345">
        <v>11676</v>
      </c>
      <c r="U215" s="345">
        <v>40</v>
      </c>
      <c r="V215" s="345">
        <v>11716</v>
      </c>
      <c r="X215" s="345">
        <v>-3329.0364</v>
      </c>
      <c r="Y215" s="345">
        <v>-7070.6111999999994</v>
      </c>
      <c r="Z215" s="345">
        <v>-5549.5775999999996</v>
      </c>
      <c r="AA215" s="345">
        <v>-4927.5419999999995</v>
      </c>
    </row>
    <row r="216" spans="1:27">
      <c r="A216" s="233">
        <v>36700</v>
      </c>
      <c r="B216" s="234" t="s">
        <v>193</v>
      </c>
      <c r="C216" s="330">
        <v>8.2906999999999998E-3</v>
      </c>
      <c r="D216" s="330">
        <v>8.5228000000000005E-3</v>
      </c>
      <c r="E216" s="345">
        <f>VLOOKUP(A216, '2021 Summary'!A:F,6,FALSE)</f>
        <v>-419271</v>
      </c>
      <c r="F216" s="345">
        <v>-135420</v>
      </c>
      <c r="G216" s="345"/>
      <c r="H216" s="345">
        <v>345283</v>
      </c>
      <c r="I216" s="345">
        <v>13215</v>
      </c>
      <c r="J216" s="345">
        <v>23778</v>
      </c>
      <c r="K216" s="345">
        <v>8159</v>
      </c>
      <c r="L216" s="345">
        <v>390435</v>
      </c>
      <c r="M216" s="345"/>
      <c r="N216" s="345">
        <v>0</v>
      </c>
      <c r="O216" s="345">
        <v>0</v>
      </c>
      <c r="P216" s="345">
        <v>49164</v>
      </c>
      <c r="Q216" s="345">
        <v>38629</v>
      </c>
      <c r="R216" s="345">
        <v>87793</v>
      </c>
      <c r="S216" s="345"/>
      <c r="T216" s="345">
        <v>299883</v>
      </c>
      <c r="U216" s="345">
        <v>-7925</v>
      </c>
      <c r="V216" s="345">
        <v>291958</v>
      </c>
      <c r="X216" s="345">
        <v>-85501.989099999992</v>
      </c>
      <c r="Y216" s="345">
        <v>-181599.49280000001</v>
      </c>
      <c r="Z216" s="345">
        <v>-142533.7144</v>
      </c>
      <c r="AA216" s="345">
        <v>-126557.5355</v>
      </c>
    </row>
    <row r="217" spans="1:27">
      <c r="A217" s="233">
        <v>36701</v>
      </c>
      <c r="B217" s="234" t="s">
        <v>194</v>
      </c>
      <c r="C217" s="330">
        <v>4.2200000000000003E-5</v>
      </c>
      <c r="D217" s="330">
        <v>4.2500000000000003E-5</v>
      </c>
      <c r="E217" s="345">
        <f>VLOOKUP(A217, '2021 Summary'!A:F,6,FALSE)</f>
        <v>-2091</v>
      </c>
      <c r="F217" s="345">
        <v>-689</v>
      </c>
      <c r="G217" s="345"/>
      <c r="H217" s="345">
        <v>1758</v>
      </c>
      <c r="I217" s="345">
        <v>67</v>
      </c>
      <c r="J217" s="345">
        <v>121</v>
      </c>
      <c r="K217" s="345">
        <v>0</v>
      </c>
      <c r="L217" s="345">
        <v>1946</v>
      </c>
      <c r="M217" s="345"/>
      <c r="N217" s="345">
        <v>0</v>
      </c>
      <c r="O217" s="345">
        <v>0</v>
      </c>
      <c r="P217" s="345">
        <v>250</v>
      </c>
      <c r="Q217" s="345">
        <v>1423</v>
      </c>
      <c r="R217" s="345">
        <v>1673</v>
      </c>
      <c r="S217" s="345"/>
      <c r="T217" s="345">
        <v>1526</v>
      </c>
      <c r="U217" s="345">
        <v>-239</v>
      </c>
      <c r="V217" s="345">
        <v>1287</v>
      </c>
      <c r="X217" s="345">
        <v>-435.20860000000005</v>
      </c>
      <c r="Y217" s="345">
        <v>-924.3488000000001</v>
      </c>
      <c r="Z217" s="345">
        <v>-725.50240000000008</v>
      </c>
      <c r="AA217" s="345">
        <v>-644.18299999999999</v>
      </c>
    </row>
    <row r="218" spans="1:27">
      <c r="A218" s="233">
        <v>36705</v>
      </c>
      <c r="B218" s="234" t="s">
        <v>195</v>
      </c>
      <c r="C218" s="330">
        <v>8.7670000000000001E-4</v>
      </c>
      <c r="D218" s="330">
        <v>9.0589999999999996E-4</v>
      </c>
      <c r="E218" s="345">
        <f>VLOOKUP(A218, '2021 Summary'!A:F,6,FALSE)</f>
        <v>-44565</v>
      </c>
      <c r="F218" s="345">
        <v>-14320</v>
      </c>
      <c r="G218" s="345"/>
      <c r="H218" s="345">
        <v>36512</v>
      </c>
      <c r="I218" s="345">
        <v>1397</v>
      </c>
      <c r="J218" s="345">
        <v>2514</v>
      </c>
      <c r="K218" s="345">
        <v>7339</v>
      </c>
      <c r="L218" s="345">
        <v>47762</v>
      </c>
      <c r="M218" s="345"/>
      <c r="N218" s="345">
        <v>0</v>
      </c>
      <c r="O218" s="345">
        <v>0</v>
      </c>
      <c r="P218" s="345">
        <v>5199</v>
      </c>
      <c r="Q218" s="345">
        <v>1308</v>
      </c>
      <c r="R218" s="345">
        <v>6507</v>
      </c>
      <c r="S218" s="345"/>
      <c r="T218" s="345">
        <v>31711</v>
      </c>
      <c r="U218" s="345">
        <v>627</v>
      </c>
      <c r="V218" s="345">
        <v>32338</v>
      </c>
      <c r="X218" s="345">
        <v>-9041.4071000000004</v>
      </c>
      <c r="Y218" s="345">
        <v>-19203.236799999999</v>
      </c>
      <c r="Z218" s="345">
        <v>-15072.2264</v>
      </c>
      <c r="AA218" s="345">
        <v>-13382.825500000001</v>
      </c>
    </row>
    <row r="219" spans="1:27">
      <c r="A219" s="233">
        <v>36800</v>
      </c>
      <c r="B219" s="234" t="s">
        <v>196</v>
      </c>
      <c r="C219" s="330">
        <v>2.8695000000000001E-3</v>
      </c>
      <c r="D219" s="330">
        <v>2.9096999999999999E-3</v>
      </c>
      <c r="E219" s="345">
        <f>VLOOKUP(A219, '2021 Summary'!A:F,6,FALSE)</f>
        <v>-143140</v>
      </c>
      <c r="F219" s="345">
        <v>-46870</v>
      </c>
      <c r="G219" s="345"/>
      <c r="H219" s="345">
        <v>119506</v>
      </c>
      <c r="I219" s="345">
        <v>4574</v>
      </c>
      <c r="J219" s="345">
        <v>8230</v>
      </c>
      <c r="K219" s="345">
        <v>17977</v>
      </c>
      <c r="L219" s="345">
        <v>150287</v>
      </c>
      <c r="M219" s="345"/>
      <c r="N219" s="345">
        <v>0</v>
      </c>
      <c r="O219" s="345">
        <v>0</v>
      </c>
      <c r="P219" s="345">
        <v>17016</v>
      </c>
      <c r="Q219" s="345">
        <v>2511</v>
      </c>
      <c r="R219" s="345">
        <v>19527</v>
      </c>
      <c r="S219" s="345"/>
      <c r="T219" s="345">
        <v>103793</v>
      </c>
      <c r="U219" s="345">
        <v>1954</v>
      </c>
      <c r="V219" s="345">
        <v>105747</v>
      </c>
      <c r="X219" s="345">
        <v>-29593.1535</v>
      </c>
      <c r="Y219" s="345">
        <v>-62853.527999999998</v>
      </c>
      <c r="Z219" s="345">
        <v>-49332.444000000003</v>
      </c>
      <c r="AA219" s="345">
        <v>-43802.917500000003</v>
      </c>
    </row>
    <row r="220" spans="1:27">
      <c r="A220" s="233">
        <v>36802</v>
      </c>
      <c r="B220" s="234" t="s">
        <v>197</v>
      </c>
      <c r="C220" s="330">
        <v>2.4120000000000001E-4</v>
      </c>
      <c r="D220" s="330">
        <v>2.4269999999999999E-4</v>
      </c>
      <c r="E220" s="345">
        <f>VLOOKUP(A220, '2021 Summary'!A:F,6,FALSE)</f>
        <v>-11939</v>
      </c>
      <c r="F220" s="345">
        <v>-3940</v>
      </c>
      <c r="G220" s="345"/>
      <c r="H220" s="345">
        <v>10045</v>
      </c>
      <c r="I220" s="345">
        <v>384</v>
      </c>
      <c r="J220" s="345">
        <v>692</v>
      </c>
      <c r="K220" s="345">
        <v>0</v>
      </c>
      <c r="L220" s="345">
        <v>11121</v>
      </c>
      <c r="M220" s="345"/>
      <c r="N220" s="345">
        <v>0</v>
      </c>
      <c r="O220" s="345">
        <v>0</v>
      </c>
      <c r="P220" s="345">
        <v>1430</v>
      </c>
      <c r="Q220" s="345">
        <v>9258</v>
      </c>
      <c r="R220" s="345">
        <v>10688</v>
      </c>
      <c r="S220" s="345"/>
      <c r="T220" s="345">
        <v>8724</v>
      </c>
      <c r="U220" s="345">
        <v>-1945</v>
      </c>
      <c r="V220" s="345">
        <v>6779</v>
      </c>
      <c r="X220" s="345">
        <v>-2487.4956000000002</v>
      </c>
      <c r="Y220" s="345">
        <v>-5283.2448000000004</v>
      </c>
      <c r="Z220" s="345">
        <v>-4146.7103999999999</v>
      </c>
      <c r="AA220" s="345">
        <v>-3681.9180000000001</v>
      </c>
    </row>
    <row r="221" spans="1:27">
      <c r="A221" s="233">
        <v>36810</v>
      </c>
      <c r="B221" s="234" t="s">
        <v>353</v>
      </c>
      <c r="C221" s="330">
        <v>5.8948000000000004E-3</v>
      </c>
      <c r="D221" s="330">
        <v>5.8373000000000001E-3</v>
      </c>
      <c r="E221" s="345">
        <f>VLOOKUP(A221, '2021 Summary'!A:F,6,FALSE)</f>
        <v>-287160</v>
      </c>
      <c r="F221" s="345">
        <v>-96286</v>
      </c>
      <c r="G221" s="345"/>
      <c r="H221" s="345">
        <v>245501</v>
      </c>
      <c r="I221" s="345">
        <v>9396</v>
      </c>
      <c r="J221" s="345">
        <v>16906</v>
      </c>
      <c r="K221" s="345">
        <v>3131</v>
      </c>
      <c r="L221" s="345">
        <v>274934</v>
      </c>
      <c r="M221" s="345"/>
      <c r="N221" s="345">
        <v>0</v>
      </c>
      <c r="O221" s="345">
        <v>0</v>
      </c>
      <c r="P221" s="345">
        <v>34956</v>
      </c>
      <c r="Q221" s="345">
        <v>21586</v>
      </c>
      <c r="R221" s="345">
        <v>56542</v>
      </c>
      <c r="S221" s="345"/>
      <c r="T221" s="345">
        <v>213221</v>
      </c>
      <c r="U221" s="345">
        <v>-3947</v>
      </c>
      <c r="V221" s="345">
        <v>209274</v>
      </c>
      <c r="X221" s="345">
        <v>-60793.072400000005</v>
      </c>
      <c r="Y221" s="345">
        <v>-129119.6992</v>
      </c>
      <c r="Z221" s="345">
        <v>-101343.40160000001</v>
      </c>
      <c r="AA221" s="345">
        <v>-89984.122000000003</v>
      </c>
    </row>
    <row r="222" spans="1:27">
      <c r="A222" s="233">
        <v>36900</v>
      </c>
      <c r="B222" s="234" t="s">
        <v>198</v>
      </c>
      <c r="C222" s="330">
        <v>5.2050000000000002E-4</v>
      </c>
      <c r="D222" s="330">
        <v>5.5769999999999995E-4</v>
      </c>
      <c r="E222" s="345">
        <f>VLOOKUP(A222, '2021 Summary'!A:F,6,FALSE)</f>
        <v>-27435</v>
      </c>
      <c r="F222" s="345">
        <v>-8502</v>
      </c>
      <c r="G222" s="345"/>
      <c r="H222" s="345">
        <v>21677</v>
      </c>
      <c r="I222" s="345">
        <v>830</v>
      </c>
      <c r="J222" s="345">
        <v>1493</v>
      </c>
      <c r="K222" s="345">
        <v>3858</v>
      </c>
      <c r="L222" s="345">
        <v>27858</v>
      </c>
      <c r="M222" s="345"/>
      <c r="N222" s="345">
        <v>0</v>
      </c>
      <c r="O222" s="345">
        <v>0</v>
      </c>
      <c r="P222" s="345">
        <v>3087</v>
      </c>
      <c r="Q222" s="345">
        <v>195</v>
      </c>
      <c r="R222" s="345">
        <v>3282</v>
      </c>
      <c r="S222" s="345"/>
      <c r="T222" s="345">
        <v>18827</v>
      </c>
      <c r="U222" s="345">
        <v>573</v>
      </c>
      <c r="V222" s="345">
        <v>19400</v>
      </c>
      <c r="X222" s="345">
        <v>-5367.9165000000003</v>
      </c>
      <c r="Y222" s="345">
        <v>-11401.032000000001</v>
      </c>
      <c r="Z222" s="345">
        <v>-8948.4359999999997</v>
      </c>
      <c r="AA222" s="345">
        <v>-7945.4324999999999</v>
      </c>
    </row>
    <row r="223" spans="1:27">
      <c r="A223" s="233">
        <v>36901</v>
      </c>
      <c r="B223" s="234" t="s">
        <v>199</v>
      </c>
      <c r="C223" s="330">
        <v>1.8809999999999999E-4</v>
      </c>
      <c r="D223" s="330">
        <v>2.2010000000000001E-4</v>
      </c>
      <c r="E223" s="345">
        <f>VLOOKUP(A223, '2021 Summary'!A:F,6,FALSE)</f>
        <v>-10828</v>
      </c>
      <c r="F223" s="345">
        <v>-3072</v>
      </c>
      <c r="G223" s="345"/>
      <c r="H223" s="345">
        <v>7834</v>
      </c>
      <c r="I223" s="345">
        <v>300</v>
      </c>
      <c r="J223" s="345">
        <v>539</v>
      </c>
      <c r="K223" s="345">
        <v>2407</v>
      </c>
      <c r="L223" s="345">
        <v>11080</v>
      </c>
      <c r="M223" s="345"/>
      <c r="N223" s="345">
        <v>0</v>
      </c>
      <c r="O223" s="345">
        <v>0</v>
      </c>
      <c r="P223" s="345">
        <v>1115</v>
      </c>
      <c r="Q223" s="345">
        <v>1582</v>
      </c>
      <c r="R223" s="345">
        <v>2697</v>
      </c>
      <c r="S223" s="345"/>
      <c r="T223" s="345">
        <v>6804</v>
      </c>
      <c r="U223" s="345">
        <v>-71</v>
      </c>
      <c r="V223" s="345">
        <v>6733</v>
      </c>
      <c r="X223" s="345">
        <v>-1939.8752999999999</v>
      </c>
      <c r="Y223" s="345">
        <v>-4120.1423999999997</v>
      </c>
      <c r="Z223" s="345">
        <v>-3233.8152</v>
      </c>
      <c r="AA223" s="345">
        <v>-2871.3464999999997</v>
      </c>
    </row>
    <row r="224" spans="1:27">
      <c r="A224" s="233">
        <v>36905</v>
      </c>
      <c r="B224" s="234" t="s">
        <v>200</v>
      </c>
      <c r="C224" s="330">
        <v>2.0010000000000001E-4</v>
      </c>
      <c r="D224" s="330">
        <v>2.0120000000000001E-4</v>
      </c>
      <c r="E224" s="345">
        <f>VLOOKUP(A224, '2021 Summary'!A:F,6,FALSE)</f>
        <v>-9898</v>
      </c>
      <c r="F224" s="345">
        <v>-3268</v>
      </c>
      <c r="G224" s="345"/>
      <c r="H224" s="345">
        <v>8334</v>
      </c>
      <c r="I224" s="345">
        <v>319</v>
      </c>
      <c r="J224" s="345">
        <v>574</v>
      </c>
      <c r="K224" s="345">
        <v>482</v>
      </c>
      <c r="L224" s="345">
        <v>9709</v>
      </c>
      <c r="M224" s="345"/>
      <c r="N224" s="345">
        <v>0</v>
      </c>
      <c r="O224" s="345">
        <v>0</v>
      </c>
      <c r="P224" s="345">
        <v>1187</v>
      </c>
      <c r="Q224" s="345">
        <v>146</v>
      </c>
      <c r="R224" s="345">
        <v>1333</v>
      </c>
      <c r="S224" s="345"/>
      <c r="T224" s="345">
        <v>7238</v>
      </c>
      <c r="U224" s="345">
        <v>34</v>
      </c>
      <c r="V224" s="345">
        <v>7272</v>
      </c>
      <c r="X224" s="345">
        <v>-2063.6313</v>
      </c>
      <c r="Y224" s="345">
        <v>-4382.9904000000006</v>
      </c>
      <c r="Z224" s="345">
        <v>-3440.1192000000001</v>
      </c>
      <c r="AA224" s="345">
        <v>-3054.5265000000004</v>
      </c>
    </row>
    <row r="225" spans="1:27">
      <c r="A225" s="233">
        <v>37000</v>
      </c>
      <c r="B225" s="234" t="s">
        <v>201</v>
      </c>
      <c r="C225" s="330">
        <v>1.6846000000000001E-3</v>
      </c>
      <c r="D225" s="330">
        <v>1.8131E-3</v>
      </c>
      <c r="E225" s="345">
        <f>VLOOKUP(A225, '2021 Summary'!A:F,6,FALSE)</f>
        <v>-89194</v>
      </c>
      <c r="F225" s="345">
        <v>-27516</v>
      </c>
      <c r="G225" s="345"/>
      <c r="H225" s="345">
        <v>70159</v>
      </c>
      <c r="I225" s="345">
        <v>2685</v>
      </c>
      <c r="J225" s="345">
        <v>4831</v>
      </c>
      <c r="K225" s="345">
        <v>16380</v>
      </c>
      <c r="L225" s="345">
        <v>94055</v>
      </c>
      <c r="M225" s="345"/>
      <c r="N225" s="345">
        <v>0</v>
      </c>
      <c r="O225" s="345">
        <v>0</v>
      </c>
      <c r="P225" s="345">
        <v>9990</v>
      </c>
      <c r="Q225" s="345">
        <v>1813</v>
      </c>
      <c r="R225" s="345">
        <v>11803</v>
      </c>
      <c r="S225" s="345"/>
      <c r="T225" s="345">
        <v>60934</v>
      </c>
      <c r="U225" s="345">
        <v>1696</v>
      </c>
      <c r="V225" s="345">
        <v>62630</v>
      </c>
      <c r="X225" s="345">
        <v>-17373.2798</v>
      </c>
      <c r="Y225" s="345">
        <v>-36899.4784</v>
      </c>
      <c r="Z225" s="345">
        <v>-28961.643200000002</v>
      </c>
      <c r="AA225" s="345">
        <v>-25715.419000000002</v>
      </c>
    </row>
    <row r="226" spans="1:27">
      <c r="A226" s="233">
        <v>37001</v>
      </c>
      <c r="B226" s="234" t="s">
        <v>331</v>
      </c>
      <c r="C226" s="330">
        <v>1.705E-4</v>
      </c>
      <c r="D226" s="330">
        <v>1.528E-4</v>
      </c>
      <c r="E226" s="345">
        <f>VLOOKUP(A226, '2021 Summary'!A:F,6,FALSE)</f>
        <v>-7517</v>
      </c>
      <c r="F226" s="345">
        <v>-2785</v>
      </c>
      <c r="G226" s="345"/>
      <c r="H226" s="345">
        <v>7101</v>
      </c>
      <c r="I226" s="345">
        <v>272</v>
      </c>
      <c r="J226" s="345">
        <v>489</v>
      </c>
      <c r="K226" s="345">
        <v>0</v>
      </c>
      <c r="L226" s="345">
        <v>7862</v>
      </c>
      <c r="M226" s="345"/>
      <c r="N226" s="345">
        <v>0</v>
      </c>
      <c r="O226" s="345">
        <v>0</v>
      </c>
      <c r="P226" s="345">
        <v>1011</v>
      </c>
      <c r="Q226" s="345">
        <v>6776</v>
      </c>
      <c r="R226" s="345">
        <v>7787</v>
      </c>
      <c r="S226" s="345"/>
      <c r="T226" s="345">
        <v>6167</v>
      </c>
      <c r="U226" s="345">
        <v>-1190</v>
      </c>
      <c r="V226" s="345">
        <v>4977</v>
      </c>
      <c r="X226" s="345">
        <v>-1758.3664999999999</v>
      </c>
      <c r="Y226" s="345">
        <v>-3734.6320000000001</v>
      </c>
      <c r="Z226" s="345">
        <v>-2931.2359999999999</v>
      </c>
      <c r="AA226" s="345">
        <v>-2602.6824999999999</v>
      </c>
    </row>
    <row r="227" spans="1:27">
      <c r="A227" s="233">
        <v>37005</v>
      </c>
      <c r="B227" s="234" t="s">
        <v>202</v>
      </c>
      <c r="C227" s="330">
        <v>4.9019999999999999E-4</v>
      </c>
      <c r="D227" s="330">
        <v>4.574E-4</v>
      </c>
      <c r="E227" s="345">
        <f>VLOOKUP(A227, '2021 Summary'!A:F,6,FALSE)</f>
        <v>-22501</v>
      </c>
      <c r="F227" s="345">
        <v>-8007</v>
      </c>
      <c r="G227" s="345"/>
      <c r="H227" s="345">
        <v>20415</v>
      </c>
      <c r="I227" s="345">
        <v>781</v>
      </c>
      <c r="J227" s="345">
        <v>1406</v>
      </c>
      <c r="K227" s="345">
        <v>2146</v>
      </c>
      <c r="L227" s="345">
        <v>24748</v>
      </c>
      <c r="M227" s="345"/>
      <c r="N227" s="345">
        <v>0</v>
      </c>
      <c r="O227" s="345">
        <v>0</v>
      </c>
      <c r="P227" s="345">
        <v>2907</v>
      </c>
      <c r="Q227" s="345">
        <v>1668</v>
      </c>
      <c r="R227" s="345">
        <v>4575</v>
      </c>
      <c r="S227" s="345"/>
      <c r="T227" s="345">
        <v>17731</v>
      </c>
      <c r="U227" s="345">
        <v>333</v>
      </c>
      <c r="V227" s="345">
        <v>18064</v>
      </c>
      <c r="X227" s="345">
        <v>-5055.4326000000001</v>
      </c>
      <c r="Y227" s="345">
        <v>-10737.3408</v>
      </c>
      <c r="Z227" s="345">
        <v>-8427.518399999999</v>
      </c>
      <c r="AA227" s="345">
        <v>-7482.9030000000002</v>
      </c>
    </row>
    <row r="228" spans="1:27">
      <c r="A228" s="233">
        <v>37100</v>
      </c>
      <c r="B228" s="234" t="s">
        <v>203</v>
      </c>
      <c r="C228" s="330">
        <v>2.9981999999999999E-3</v>
      </c>
      <c r="D228" s="330">
        <v>3.0403000000000001E-3</v>
      </c>
      <c r="E228" s="345">
        <f>VLOOKUP(A228, '2021 Summary'!A:F,6,FALSE)</f>
        <v>-149565</v>
      </c>
      <c r="F228" s="345">
        <v>-48973</v>
      </c>
      <c r="G228" s="345"/>
      <c r="H228" s="345">
        <v>124866</v>
      </c>
      <c r="I228" s="345">
        <v>4779</v>
      </c>
      <c r="J228" s="345">
        <v>8599</v>
      </c>
      <c r="K228" s="345">
        <v>802</v>
      </c>
      <c r="L228" s="345">
        <v>139046</v>
      </c>
      <c r="M228" s="345"/>
      <c r="N228" s="345">
        <v>0</v>
      </c>
      <c r="O228" s="345">
        <v>0</v>
      </c>
      <c r="P228" s="345">
        <v>17779</v>
      </c>
      <c r="Q228" s="345">
        <v>18002</v>
      </c>
      <c r="R228" s="345">
        <v>35781</v>
      </c>
      <c r="S228" s="345"/>
      <c r="T228" s="345">
        <v>108448</v>
      </c>
      <c r="U228" s="345">
        <v>-3208</v>
      </c>
      <c r="V228" s="345">
        <v>105240</v>
      </c>
      <c r="X228" s="345">
        <v>-30920.436599999997</v>
      </c>
      <c r="Y228" s="345">
        <v>-65672.572799999994</v>
      </c>
      <c r="Z228" s="345">
        <v>-51545.054400000001</v>
      </c>
      <c r="AA228" s="345">
        <v>-45767.523000000001</v>
      </c>
    </row>
    <row r="229" spans="1:27">
      <c r="A229" s="233">
        <v>37200</v>
      </c>
      <c r="B229" s="234" t="s">
        <v>204</v>
      </c>
      <c r="C229" s="330">
        <v>5.488E-4</v>
      </c>
      <c r="D229" s="330">
        <v>6.0459999999999995E-4</v>
      </c>
      <c r="E229" s="345">
        <f>VLOOKUP(A229, '2021 Summary'!A:F,6,FALSE)</f>
        <v>-29743</v>
      </c>
      <c r="F229" s="345">
        <v>-8964</v>
      </c>
      <c r="G229" s="345"/>
      <c r="H229" s="345">
        <v>22856</v>
      </c>
      <c r="I229" s="345">
        <v>875</v>
      </c>
      <c r="J229" s="345">
        <v>1574</v>
      </c>
      <c r="K229" s="345">
        <v>6537</v>
      </c>
      <c r="L229" s="345">
        <v>31842</v>
      </c>
      <c r="M229" s="345"/>
      <c r="N229" s="345">
        <v>0</v>
      </c>
      <c r="O229" s="345">
        <v>0</v>
      </c>
      <c r="P229" s="345">
        <v>3254</v>
      </c>
      <c r="Q229" s="345">
        <v>356</v>
      </c>
      <c r="R229" s="345">
        <v>3610</v>
      </c>
      <c r="S229" s="345"/>
      <c r="T229" s="345">
        <v>19851</v>
      </c>
      <c r="U229" s="345">
        <v>1065</v>
      </c>
      <c r="V229" s="345">
        <v>20916</v>
      </c>
      <c r="X229" s="345">
        <v>-5659.7744000000002</v>
      </c>
      <c r="Y229" s="345">
        <v>-12020.915199999999</v>
      </c>
      <c r="Z229" s="345">
        <v>-9434.9696000000004</v>
      </c>
      <c r="AA229" s="345">
        <v>-8377.4320000000007</v>
      </c>
    </row>
    <row r="230" spans="1:27">
      <c r="A230" s="233">
        <v>37300</v>
      </c>
      <c r="B230" s="234" t="s">
        <v>205</v>
      </c>
      <c r="C230" s="330">
        <v>1.5221E-3</v>
      </c>
      <c r="D230" s="330">
        <v>1.5755000000000001E-3</v>
      </c>
      <c r="E230" s="345">
        <f>VLOOKUP(A230, '2021 Summary'!A:F,6,FALSE)</f>
        <v>-77505</v>
      </c>
      <c r="F230" s="345">
        <v>-24862</v>
      </c>
      <c r="G230" s="345"/>
      <c r="H230" s="345">
        <v>63391</v>
      </c>
      <c r="I230" s="345">
        <v>2426</v>
      </c>
      <c r="J230" s="345">
        <v>4365</v>
      </c>
      <c r="K230" s="345">
        <v>11505</v>
      </c>
      <c r="L230" s="345">
        <v>81687</v>
      </c>
      <c r="M230" s="345"/>
      <c r="N230" s="345">
        <v>0</v>
      </c>
      <c r="O230" s="345">
        <v>0</v>
      </c>
      <c r="P230" s="345">
        <v>9026</v>
      </c>
      <c r="Q230" s="345">
        <v>1675</v>
      </c>
      <c r="R230" s="345">
        <v>10701</v>
      </c>
      <c r="S230" s="345"/>
      <c r="T230" s="345">
        <v>55056</v>
      </c>
      <c r="U230" s="345">
        <v>1123</v>
      </c>
      <c r="V230" s="345">
        <v>56179</v>
      </c>
      <c r="X230" s="345">
        <v>-15697.417299999999</v>
      </c>
      <c r="Y230" s="345">
        <v>-33340.078399999999</v>
      </c>
      <c r="Z230" s="345">
        <v>-26167.943199999998</v>
      </c>
      <c r="AA230" s="345">
        <v>-23234.856499999998</v>
      </c>
    </row>
    <row r="231" spans="1:27">
      <c r="A231" s="233">
        <v>37301</v>
      </c>
      <c r="B231" s="234" t="s">
        <v>206</v>
      </c>
      <c r="C231" s="330">
        <v>1.8310000000000001E-4</v>
      </c>
      <c r="D231" s="330">
        <v>1.863E-4</v>
      </c>
      <c r="E231" s="345">
        <f>VLOOKUP(A231, '2021 Summary'!A:F,6,FALSE)</f>
        <v>-9165</v>
      </c>
      <c r="F231" s="345">
        <v>-2991</v>
      </c>
      <c r="G231" s="345"/>
      <c r="H231" s="345">
        <v>7626</v>
      </c>
      <c r="I231" s="345">
        <v>292</v>
      </c>
      <c r="J231" s="345">
        <v>525</v>
      </c>
      <c r="K231" s="345">
        <v>442</v>
      </c>
      <c r="L231" s="345">
        <v>8885</v>
      </c>
      <c r="M231" s="345"/>
      <c r="N231" s="345">
        <v>0</v>
      </c>
      <c r="O231" s="345">
        <v>0</v>
      </c>
      <c r="P231" s="345">
        <v>1086</v>
      </c>
      <c r="Q231" s="345">
        <v>266</v>
      </c>
      <c r="R231" s="345">
        <v>1352</v>
      </c>
      <c r="S231" s="345"/>
      <c r="T231" s="345">
        <v>6623</v>
      </c>
      <c r="U231" s="345">
        <v>1</v>
      </c>
      <c r="V231" s="345">
        <v>6624</v>
      </c>
      <c r="X231" s="345">
        <v>-1888.3103000000001</v>
      </c>
      <c r="Y231" s="345">
        <v>-4010.6224000000002</v>
      </c>
      <c r="Z231" s="345">
        <v>-3147.8552</v>
      </c>
      <c r="AA231" s="345">
        <v>-2795.0215000000003</v>
      </c>
    </row>
    <row r="232" spans="1:27">
      <c r="A232" s="233">
        <v>37305</v>
      </c>
      <c r="B232" s="234" t="s">
        <v>207</v>
      </c>
      <c r="C232" s="330">
        <v>3.6919999999999998E-4</v>
      </c>
      <c r="D232" s="330">
        <v>3.6719999999999998E-4</v>
      </c>
      <c r="E232" s="345">
        <f>VLOOKUP(A232, '2021 Summary'!A:F,6,FALSE)</f>
        <v>-18064</v>
      </c>
      <c r="F232" s="345">
        <v>-6031</v>
      </c>
      <c r="G232" s="345"/>
      <c r="H232" s="345">
        <v>15376</v>
      </c>
      <c r="I232" s="345">
        <v>589</v>
      </c>
      <c r="J232" s="345">
        <v>1059</v>
      </c>
      <c r="K232" s="345">
        <v>8217</v>
      </c>
      <c r="L232" s="345">
        <v>25241</v>
      </c>
      <c r="M232" s="345"/>
      <c r="N232" s="345">
        <v>0</v>
      </c>
      <c r="O232" s="345">
        <v>0</v>
      </c>
      <c r="P232" s="345">
        <v>2189</v>
      </c>
      <c r="Q232" s="345">
        <v>0</v>
      </c>
      <c r="R232" s="345">
        <v>2189</v>
      </c>
      <c r="S232" s="345"/>
      <c r="T232" s="345">
        <v>13354</v>
      </c>
      <c r="U232" s="345">
        <v>1646</v>
      </c>
      <c r="V232" s="345">
        <v>15000</v>
      </c>
      <c r="X232" s="345">
        <v>-3807.5595999999996</v>
      </c>
      <c r="Y232" s="345">
        <v>-8086.956799999999</v>
      </c>
      <c r="Z232" s="345">
        <v>-6347.2864</v>
      </c>
      <c r="AA232" s="345">
        <v>-5635.8379999999997</v>
      </c>
    </row>
    <row r="233" spans="1:27">
      <c r="A233" s="233">
        <v>37400</v>
      </c>
      <c r="B233" s="234" t="s">
        <v>208</v>
      </c>
      <c r="C233" s="330">
        <v>7.9311999999999994E-3</v>
      </c>
      <c r="D233" s="330">
        <v>8.1563E-3</v>
      </c>
      <c r="E233" s="345">
        <f>VLOOKUP(A233, '2021 Summary'!A:F,6,FALSE)</f>
        <v>-401241</v>
      </c>
      <c r="F233" s="345">
        <v>-129548</v>
      </c>
      <c r="G233" s="345"/>
      <c r="H233" s="345">
        <v>330311</v>
      </c>
      <c r="I233" s="345">
        <v>12642</v>
      </c>
      <c r="J233" s="345">
        <v>22747</v>
      </c>
      <c r="K233" s="345">
        <v>8358</v>
      </c>
      <c r="L233" s="345">
        <v>374058</v>
      </c>
      <c r="M233" s="345"/>
      <c r="N233" s="345">
        <v>0</v>
      </c>
      <c r="O233" s="345">
        <v>0</v>
      </c>
      <c r="P233" s="345">
        <v>47032</v>
      </c>
      <c r="Q233" s="345">
        <v>36694</v>
      </c>
      <c r="R233" s="345">
        <v>83726</v>
      </c>
      <c r="S233" s="345"/>
      <c r="T233" s="345">
        <v>286879</v>
      </c>
      <c r="U233" s="345">
        <v>-6466</v>
      </c>
      <c r="V233" s="345">
        <v>280413</v>
      </c>
      <c r="X233" s="345">
        <v>-81794.465599999996</v>
      </c>
      <c r="Y233" s="345">
        <v>-173725.0048</v>
      </c>
      <c r="Z233" s="345">
        <v>-136353.19039999999</v>
      </c>
      <c r="AA233" s="345">
        <v>-121069.768</v>
      </c>
    </row>
    <row r="234" spans="1:27">
      <c r="A234" s="233">
        <v>37405</v>
      </c>
      <c r="B234" s="234" t="s">
        <v>209</v>
      </c>
      <c r="C234" s="330">
        <v>1.6035000000000001E-3</v>
      </c>
      <c r="D234" s="330">
        <v>1.5916000000000001E-3</v>
      </c>
      <c r="E234" s="345">
        <f>VLOOKUP(A234, '2021 Summary'!A:F,6,FALSE)</f>
        <v>-78297</v>
      </c>
      <c r="F234" s="345">
        <v>-26192</v>
      </c>
      <c r="G234" s="345"/>
      <c r="H234" s="345">
        <v>66781</v>
      </c>
      <c r="I234" s="345">
        <v>2556</v>
      </c>
      <c r="J234" s="345">
        <v>4599</v>
      </c>
      <c r="K234" s="345">
        <v>17692</v>
      </c>
      <c r="L234" s="345">
        <v>91628</v>
      </c>
      <c r="M234" s="345"/>
      <c r="N234" s="345">
        <v>0</v>
      </c>
      <c r="O234" s="345">
        <v>0</v>
      </c>
      <c r="P234" s="345">
        <v>9509</v>
      </c>
      <c r="Q234" s="345">
        <v>356</v>
      </c>
      <c r="R234" s="345">
        <v>9865</v>
      </c>
      <c r="S234" s="345"/>
      <c r="T234" s="345">
        <v>58000</v>
      </c>
      <c r="U234" s="345">
        <v>3190</v>
      </c>
      <c r="V234" s="345">
        <v>61190</v>
      </c>
      <c r="X234" s="345">
        <v>-16536.895500000002</v>
      </c>
      <c r="Y234" s="345">
        <v>-35123.064000000006</v>
      </c>
      <c r="Z234" s="345">
        <v>-27567.372000000003</v>
      </c>
      <c r="AA234" s="345">
        <v>-24477.427500000002</v>
      </c>
    </row>
    <row r="235" spans="1:27">
      <c r="A235" s="233">
        <v>37500</v>
      </c>
      <c r="B235" s="234" t="s">
        <v>210</v>
      </c>
      <c r="C235" s="330">
        <v>8.2430000000000003E-4</v>
      </c>
      <c r="D235" s="330">
        <v>8.5090000000000003E-4</v>
      </c>
      <c r="E235" s="345">
        <f>VLOOKUP(A235, '2021 Summary'!A:F,6,FALSE)</f>
        <v>-41859</v>
      </c>
      <c r="F235" s="345">
        <v>-13464</v>
      </c>
      <c r="G235" s="345"/>
      <c r="H235" s="345">
        <v>34330</v>
      </c>
      <c r="I235" s="345">
        <v>1314</v>
      </c>
      <c r="J235" s="345">
        <v>2364</v>
      </c>
      <c r="K235" s="345">
        <v>6308</v>
      </c>
      <c r="L235" s="345">
        <v>44316</v>
      </c>
      <c r="M235" s="345"/>
      <c r="N235" s="345">
        <v>0</v>
      </c>
      <c r="O235" s="345">
        <v>0</v>
      </c>
      <c r="P235" s="345">
        <v>4888</v>
      </c>
      <c r="Q235" s="345">
        <v>0</v>
      </c>
      <c r="R235" s="345">
        <v>4888</v>
      </c>
      <c r="S235" s="345"/>
      <c r="T235" s="345">
        <v>29816</v>
      </c>
      <c r="U235" s="345">
        <v>1059</v>
      </c>
      <c r="V235" s="345">
        <v>30875</v>
      </c>
      <c r="X235" s="345">
        <v>-8501.0059000000001</v>
      </c>
      <c r="Y235" s="345">
        <v>-18055.467199999999</v>
      </c>
      <c r="Z235" s="345">
        <v>-14171.365600000001</v>
      </c>
      <c r="AA235" s="345">
        <v>-12582.9395</v>
      </c>
    </row>
    <row r="236" spans="1:27">
      <c r="A236" s="233">
        <v>37600</v>
      </c>
      <c r="B236" s="234" t="s">
        <v>211</v>
      </c>
      <c r="C236" s="330">
        <v>4.8901999999999999E-3</v>
      </c>
      <c r="D236" s="330">
        <v>5.0915999999999999E-3</v>
      </c>
      <c r="E236" s="345">
        <f>VLOOKUP(A236, '2021 Summary'!A:F,6,FALSE)</f>
        <v>-250476</v>
      </c>
      <c r="F236" s="345">
        <v>-79877</v>
      </c>
      <c r="G236" s="345"/>
      <c r="H236" s="345">
        <v>203662</v>
      </c>
      <c r="I236" s="345">
        <v>7795</v>
      </c>
      <c r="J236" s="345">
        <v>14025</v>
      </c>
      <c r="K236" s="345">
        <v>36095</v>
      </c>
      <c r="L236" s="345">
        <v>261577</v>
      </c>
      <c r="M236" s="345"/>
      <c r="N236" s="345">
        <v>0</v>
      </c>
      <c r="O236" s="345">
        <v>0</v>
      </c>
      <c r="P236" s="345">
        <v>28999</v>
      </c>
      <c r="Q236" s="345">
        <v>0</v>
      </c>
      <c r="R236" s="345">
        <v>28999</v>
      </c>
      <c r="S236" s="345"/>
      <c r="T236" s="345">
        <v>176883</v>
      </c>
      <c r="U236" s="345">
        <v>5892</v>
      </c>
      <c r="V236" s="345">
        <v>182775</v>
      </c>
      <c r="X236" s="345">
        <v>-50432.632599999997</v>
      </c>
      <c r="Y236" s="345">
        <v>-107114.9408</v>
      </c>
      <c r="Z236" s="345">
        <v>-84072.318400000004</v>
      </c>
      <c r="AA236" s="345">
        <v>-74648.903000000006</v>
      </c>
    </row>
    <row r="237" spans="1:27">
      <c r="A237" s="233">
        <v>37601</v>
      </c>
      <c r="B237" s="234" t="s">
        <v>212</v>
      </c>
      <c r="C237" s="330">
        <v>4.8670000000000001E-4</v>
      </c>
      <c r="D237" s="330">
        <v>4.6759999999999998E-4</v>
      </c>
      <c r="E237" s="345">
        <f>VLOOKUP(A237, '2021 Summary'!A:F,6,FALSE)</f>
        <v>-23003</v>
      </c>
      <c r="F237" s="345">
        <v>-7950</v>
      </c>
      <c r="G237" s="345"/>
      <c r="H237" s="345">
        <v>20270</v>
      </c>
      <c r="I237" s="345">
        <v>776</v>
      </c>
      <c r="J237" s="345">
        <v>1396</v>
      </c>
      <c r="K237" s="345">
        <v>0</v>
      </c>
      <c r="L237" s="345">
        <v>22442</v>
      </c>
      <c r="M237" s="345"/>
      <c r="N237" s="345">
        <v>0</v>
      </c>
      <c r="O237" s="345">
        <v>0</v>
      </c>
      <c r="P237" s="345">
        <v>2886</v>
      </c>
      <c r="Q237" s="345">
        <v>21978</v>
      </c>
      <c r="R237" s="345">
        <v>24864</v>
      </c>
      <c r="S237" s="345"/>
      <c r="T237" s="345">
        <v>17604</v>
      </c>
      <c r="U237" s="345">
        <v>-3882</v>
      </c>
      <c r="V237" s="345">
        <v>13722</v>
      </c>
      <c r="X237" s="345">
        <v>-5019.3370999999997</v>
      </c>
      <c r="Y237" s="345">
        <v>-10660.676800000001</v>
      </c>
      <c r="Z237" s="345">
        <v>-8367.3464000000004</v>
      </c>
      <c r="AA237" s="345">
        <v>-7429.4755000000005</v>
      </c>
    </row>
    <row r="238" spans="1:27">
      <c r="A238" s="233">
        <v>37605</v>
      </c>
      <c r="B238" s="234" t="s">
        <v>213</v>
      </c>
      <c r="C238" s="330">
        <v>6.3270000000000004E-4</v>
      </c>
      <c r="D238" s="330">
        <v>6.4329999999999997E-4</v>
      </c>
      <c r="E238" s="345">
        <f>VLOOKUP(A238, '2021 Summary'!A:F,6,FALSE)</f>
        <v>-31647</v>
      </c>
      <c r="F238" s="345">
        <v>-10335</v>
      </c>
      <c r="G238" s="345"/>
      <c r="H238" s="345">
        <v>26350</v>
      </c>
      <c r="I238" s="345">
        <v>1009</v>
      </c>
      <c r="J238" s="345">
        <v>1815</v>
      </c>
      <c r="K238" s="345">
        <v>3574</v>
      </c>
      <c r="L238" s="345">
        <v>32748</v>
      </c>
      <c r="M238" s="345"/>
      <c r="N238" s="345">
        <v>0</v>
      </c>
      <c r="O238" s="345">
        <v>0</v>
      </c>
      <c r="P238" s="345">
        <v>3752</v>
      </c>
      <c r="Q238" s="345">
        <v>0</v>
      </c>
      <c r="R238" s="345">
        <v>3752</v>
      </c>
      <c r="S238" s="345"/>
      <c r="T238" s="345">
        <v>22885</v>
      </c>
      <c r="U238" s="345">
        <v>607</v>
      </c>
      <c r="V238" s="345">
        <v>23492</v>
      </c>
      <c r="X238" s="345">
        <v>-6525.0351000000001</v>
      </c>
      <c r="Y238" s="345">
        <v>-13858.660800000001</v>
      </c>
      <c r="Z238" s="345">
        <v>-10877.378400000001</v>
      </c>
      <c r="AA238" s="345">
        <v>-9658.165500000001</v>
      </c>
    </row>
    <row r="239" spans="1:27">
      <c r="A239" s="233">
        <v>37610</v>
      </c>
      <c r="B239" s="234" t="s">
        <v>214</v>
      </c>
      <c r="C239" s="330">
        <v>1.565E-3</v>
      </c>
      <c r="D239" s="330">
        <v>1.6712999999999999E-3</v>
      </c>
      <c r="E239" s="345">
        <f>VLOOKUP(A239, '2021 Summary'!A:F,6,FALSE)</f>
        <v>-82218</v>
      </c>
      <c r="F239" s="345">
        <v>-25563</v>
      </c>
      <c r="G239" s="345"/>
      <c r="H239" s="345">
        <v>65178</v>
      </c>
      <c r="I239" s="345">
        <v>2495</v>
      </c>
      <c r="J239" s="345">
        <v>4488</v>
      </c>
      <c r="K239" s="345">
        <v>7122</v>
      </c>
      <c r="L239" s="345">
        <v>79283</v>
      </c>
      <c r="M239" s="345"/>
      <c r="N239" s="345">
        <v>0</v>
      </c>
      <c r="O239" s="345">
        <v>0</v>
      </c>
      <c r="P239" s="345">
        <v>9280</v>
      </c>
      <c r="Q239" s="345">
        <v>3587</v>
      </c>
      <c r="R239" s="345">
        <v>12867</v>
      </c>
      <c r="S239" s="345"/>
      <c r="T239" s="345">
        <v>56608</v>
      </c>
      <c r="U239" s="345">
        <v>559</v>
      </c>
      <c r="V239" s="345">
        <v>57167</v>
      </c>
      <c r="X239" s="345">
        <v>-16139.844999999999</v>
      </c>
      <c r="Y239" s="345">
        <v>-34279.760000000002</v>
      </c>
      <c r="Z239" s="345">
        <v>-26905.48</v>
      </c>
      <c r="AA239" s="345">
        <v>-23889.724999999999</v>
      </c>
    </row>
    <row r="240" spans="1:27">
      <c r="A240" s="233">
        <v>37700</v>
      </c>
      <c r="B240" s="234" t="s">
        <v>215</v>
      </c>
      <c r="C240" s="330">
        <v>2.1102999999999998E-3</v>
      </c>
      <c r="D240" s="330">
        <v>2.1903999999999999E-3</v>
      </c>
      <c r="E240" s="345">
        <f>VLOOKUP(A240, '2021 Summary'!A:F,6,FALSE)</f>
        <v>-107755</v>
      </c>
      <c r="F240" s="345">
        <v>-34470</v>
      </c>
      <c r="G240" s="345"/>
      <c r="H240" s="345">
        <v>87888</v>
      </c>
      <c r="I240" s="345">
        <v>3364</v>
      </c>
      <c r="J240" s="345">
        <v>6052</v>
      </c>
      <c r="K240" s="345">
        <v>16646</v>
      </c>
      <c r="L240" s="345">
        <v>113950</v>
      </c>
      <c r="M240" s="345"/>
      <c r="N240" s="345">
        <v>0</v>
      </c>
      <c r="O240" s="345">
        <v>0</v>
      </c>
      <c r="P240" s="345">
        <v>12514</v>
      </c>
      <c r="Q240" s="345">
        <v>0</v>
      </c>
      <c r="R240" s="345">
        <v>12514</v>
      </c>
      <c r="S240" s="345"/>
      <c r="T240" s="345">
        <v>76332</v>
      </c>
      <c r="U240" s="345">
        <v>2517</v>
      </c>
      <c r="V240" s="345">
        <v>78849</v>
      </c>
      <c r="X240" s="345">
        <v>-21763.5239</v>
      </c>
      <c r="Y240" s="345">
        <v>-46224.011199999994</v>
      </c>
      <c r="Z240" s="345">
        <v>-36280.277599999994</v>
      </c>
      <c r="AA240" s="345">
        <v>-32213.729499999998</v>
      </c>
    </row>
    <row r="241" spans="1:27">
      <c r="A241" s="233">
        <v>37705</v>
      </c>
      <c r="B241" s="234" t="s">
        <v>216</v>
      </c>
      <c r="C241" s="330">
        <v>6.5640000000000002E-4</v>
      </c>
      <c r="D241" s="330">
        <v>6.6439999999999999E-4</v>
      </c>
      <c r="E241" s="345">
        <f>VLOOKUP(A241, '2021 Summary'!A:F,6,FALSE)</f>
        <v>-32684</v>
      </c>
      <c r="F241" s="345">
        <v>-10722</v>
      </c>
      <c r="G241" s="345"/>
      <c r="H241" s="345">
        <v>27337</v>
      </c>
      <c r="I241" s="345">
        <v>1046</v>
      </c>
      <c r="J241" s="345">
        <v>1883</v>
      </c>
      <c r="K241" s="345">
        <v>5908</v>
      </c>
      <c r="L241" s="345">
        <v>36174</v>
      </c>
      <c r="M241" s="345"/>
      <c r="N241" s="345">
        <v>0</v>
      </c>
      <c r="O241" s="345">
        <v>0</v>
      </c>
      <c r="P241" s="345">
        <v>3892</v>
      </c>
      <c r="Q241" s="345">
        <v>625</v>
      </c>
      <c r="R241" s="345">
        <v>4517</v>
      </c>
      <c r="S241" s="345"/>
      <c r="T241" s="345">
        <v>23743</v>
      </c>
      <c r="U241" s="345">
        <v>691</v>
      </c>
      <c r="V241" s="345">
        <v>24434</v>
      </c>
      <c r="X241" s="345">
        <v>-6769.4531999999999</v>
      </c>
      <c r="Y241" s="345">
        <v>-14377.785600000001</v>
      </c>
      <c r="Z241" s="345">
        <v>-11284.828800000001</v>
      </c>
      <c r="AA241" s="345">
        <v>-10019.946</v>
      </c>
    </row>
    <row r="242" spans="1:27">
      <c r="A242" s="233">
        <v>37800</v>
      </c>
      <c r="B242" s="234" t="s">
        <v>217</v>
      </c>
      <c r="C242" s="330">
        <v>6.3299999999999997E-3</v>
      </c>
      <c r="D242" s="330">
        <v>6.6419000000000001E-3</v>
      </c>
      <c r="E242" s="345">
        <f>VLOOKUP(A242, '2021 Summary'!A:F,6,FALSE)</f>
        <v>-326742</v>
      </c>
      <c r="F242" s="345">
        <v>-103394</v>
      </c>
      <c r="G242" s="345"/>
      <c r="H242" s="345">
        <v>263626</v>
      </c>
      <c r="I242" s="345">
        <v>10090</v>
      </c>
      <c r="J242" s="345">
        <v>18154</v>
      </c>
      <c r="K242" s="345">
        <v>81099</v>
      </c>
      <c r="L242" s="345">
        <v>372969</v>
      </c>
      <c r="M242" s="345"/>
      <c r="N242" s="345">
        <v>0</v>
      </c>
      <c r="O242" s="345">
        <v>0</v>
      </c>
      <c r="P242" s="345">
        <v>37537</v>
      </c>
      <c r="Q242" s="345">
        <v>1945</v>
      </c>
      <c r="R242" s="345">
        <v>39482</v>
      </c>
      <c r="S242" s="345"/>
      <c r="T242" s="345">
        <v>228962</v>
      </c>
      <c r="U242" s="345">
        <v>10665</v>
      </c>
      <c r="V242" s="345">
        <v>239627</v>
      </c>
      <c r="X242" s="345">
        <v>-65281.289999999994</v>
      </c>
      <c r="Y242" s="345">
        <v>-138652.32</v>
      </c>
      <c r="Z242" s="345">
        <v>-108825.36</v>
      </c>
      <c r="AA242" s="345">
        <v>-96627.45</v>
      </c>
    </row>
    <row r="243" spans="1:27">
      <c r="A243" s="233">
        <v>37801</v>
      </c>
      <c r="B243" s="234" t="s">
        <v>218</v>
      </c>
      <c r="C243" s="330">
        <v>6.3399999999999996E-5</v>
      </c>
      <c r="D243" s="330">
        <v>6.6699999999999995E-5</v>
      </c>
      <c r="E243" s="345">
        <f>VLOOKUP(A243, '2021 Summary'!A:F,6,FALSE)</f>
        <v>-3281</v>
      </c>
      <c r="F243" s="345">
        <v>-1036</v>
      </c>
      <c r="G243" s="345"/>
      <c r="H243" s="345">
        <v>2640</v>
      </c>
      <c r="I243" s="345">
        <v>101</v>
      </c>
      <c r="J243" s="345">
        <v>182</v>
      </c>
      <c r="K243" s="345">
        <v>24</v>
      </c>
      <c r="L243" s="345">
        <v>2947</v>
      </c>
      <c r="M243" s="345"/>
      <c r="N243" s="345">
        <v>0</v>
      </c>
      <c r="O243" s="345">
        <v>0</v>
      </c>
      <c r="P243" s="345">
        <v>376</v>
      </c>
      <c r="Q243" s="345">
        <v>1216</v>
      </c>
      <c r="R243" s="345">
        <v>1592</v>
      </c>
      <c r="S243" s="345"/>
      <c r="T243" s="345">
        <v>2293</v>
      </c>
      <c r="U243" s="345">
        <v>-222</v>
      </c>
      <c r="V243" s="345">
        <v>2071</v>
      </c>
      <c r="X243" s="345">
        <v>-653.8442</v>
      </c>
      <c r="Y243" s="345">
        <v>-1388.7135999999998</v>
      </c>
      <c r="Z243" s="345">
        <v>-1089.9728</v>
      </c>
      <c r="AA243" s="345">
        <v>-967.80099999999993</v>
      </c>
    </row>
    <row r="244" spans="1:27">
      <c r="A244" s="233">
        <v>37805</v>
      </c>
      <c r="B244" s="234" t="s">
        <v>219</v>
      </c>
      <c r="C244" s="330">
        <v>5.2039999999999996E-4</v>
      </c>
      <c r="D244" s="330">
        <v>5.0589999999999999E-4</v>
      </c>
      <c r="E244" s="345">
        <f>VLOOKUP(A244, '2021 Summary'!A:F,6,FALSE)</f>
        <v>-24887</v>
      </c>
      <c r="F244" s="345">
        <v>-8500</v>
      </c>
      <c r="G244" s="345"/>
      <c r="H244" s="345">
        <v>21673</v>
      </c>
      <c r="I244" s="345">
        <v>830</v>
      </c>
      <c r="J244" s="345">
        <v>1493</v>
      </c>
      <c r="K244" s="345">
        <v>4350</v>
      </c>
      <c r="L244" s="345">
        <v>28346</v>
      </c>
      <c r="M244" s="345"/>
      <c r="N244" s="345">
        <v>0</v>
      </c>
      <c r="O244" s="345">
        <v>0</v>
      </c>
      <c r="P244" s="345">
        <v>3086</v>
      </c>
      <c r="Q244" s="345">
        <v>689</v>
      </c>
      <c r="R244" s="345">
        <v>3775</v>
      </c>
      <c r="S244" s="345"/>
      <c r="T244" s="345">
        <v>18823</v>
      </c>
      <c r="U244" s="345">
        <v>888</v>
      </c>
      <c r="V244" s="345">
        <v>19711</v>
      </c>
      <c r="X244" s="345">
        <v>-5366.8851999999997</v>
      </c>
      <c r="Y244" s="345">
        <v>-11398.8416</v>
      </c>
      <c r="Z244" s="345">
        <v>-8946.7168000000001</v>
      </c>
      <c r="AA244" s="345">
        <v>-7943.905999999999</v>
      </c>
    </row>
    <row r="245" spans="1:27">
      <c r="A245" s="233">
        <v>37900</v>
      </c>
      <c r="B245" s="234" t="s">
        <v>220</v>
      </c>
      <c r="C245" s="330">
        <v>3.6102999999999999E-3</v>
      </c>
      <c r="D245" s="330">
        <v>3.5406000000000001E-3</v>
      </c>
      <c r="E245" s="345">
        <f>VLOOKUP(A245, '2021 Summary'!A:F,6,FALSE)</f>
        <v>-174176</v>
      </c>
      <c r="F245" s="345">
        <v>-58971</v>
      </c>
      <c r="G245" s="345"/>
      <c r="H245" s="345">
        <v>150358</v>
      </c>
      <c r="I245" s="345">
        <v>5755</v>
      </c>
      <c r="J245" s="345">
        <v>10354</v>
      </c>
      <c r="K245" s="345">
        <v>23964</v>
      </c>
      <c r="L245" s="345">
        <v>190431</v>
      </c>
      <c r="M245" s="345"/>
      <c r="N245" s="345">
        <v>0</v>
      </c>
      <c r="O245" s="345">
        <v>0</v>
      </c>
      <c r="P245" s="345">
        <v>21409</v>
      </c>
      <c r="Q245" s="345">
        <v>6301</v>
      </c>
      <c r="R245" s="345">
        <v>27710</v>
      </c>
      <c r="S245" s="345"/>
      <c r="T245" s="345">
        <v>130588</v>
      </c>
      <c r="U245" s="345">
        <v>3876</v>
      </c>
      <c r="V245" s="345">
        <v>134464</v>
      </c>
      <c r="X245" s="345">
        <v>-37233.0239</v>
      </c>
      <c r="Y245" s="345">
        <v>-79080.011199999994</v>
      </c>
      <c r="Z245" s="345">
        <v>-62068.277600000001</v>
      </c>
      <c r="AA245" s="345">
        <v>-55111.229500000001</v>
      </c>
    </row>
    <row r="246" spans="1:27">
      <c r="A246" s="233">
        <v>37901</v>
      </c>
      <c r="B246" s="234" t="s">
        <v>221</v>
      </c>
      <c r="C246" s="330">
        <v>1.052E-4</v>
      </c>
      <c r="D246" s="330">
        <v>1.014E-4</v>
      </c>
      <c r="E246" s="345">
        <f>VLOOKUP(A246, '2021 Summary'!A:F,6,FALSE)</f>
        <v>-4988</v>
      </c>
      <c r="F246" s="345">
        <v>-1718</v>
      </c>
      <c r="G246" s="345"/>
      <c r="H246" s="345">
        <v>4381</v>
      </c>
      <c r="I246" s="345">
        <v>168</v>
      </c>
      <c r="J246" s="345">
        <v>302</v>
      </c>
      <c r="K246" s="345">
        <v>0</v>
      </c>
      <c r="L246" s="345">
        <v>4851</v>
      </c>
      <c r="M246" s="345"/>
      <c r="N246" s="345">
        <v>0</v>
      </c>
      <c r="O246" s="345">
        <v>0</v>
      </c>
      <c r="P246" s="345">
        <v>624</v>
      </c>
      <c r="Q246" s="345">
        <v>3504</v>
      </c>
      <c r="R246" s="345">
        <v>4128</v>
      </c>
      <c r="S246" s="345"/>
      <c r="T246" s="345">
        <v>3805</v>
      </c>
      <c r="U246" s="345">
        <v>-693</v>
      </c>
      <c r="V246" s="345">
        <v>3112</v>
      </c>
      <c r="X246" s="345">
        <v>-1084.9276</v>
      </c>
      <c r="Y246" s="345">
        <v>-2304.3008</v>
      </c>
      <c r="Z246" s="345">
        <v>-1808.5983999999999</v>
      </c>
      <c r="AA246" s="345">
        <v>-1605.8779999999999</v>
      </c>
    </row>
    <row r="247" spans="1:27">
      <c r="A247" s="233">
        <v>37905</v>
      </c>
      <c r="B247" s="234" t="s">
        <v>222</v>
      </c>
      <c r="C247" s="330">
        <v>4.0789999999999999E-4</v>
      </c>
      <c r="D247" s="330">
        <v>3.8989999999999999E-4</v>
      </c>
      <c r="E247" s="345">
        <f>VLOOKUP(A247, '2021 Summary'!A:F,6,FALSE)</f>
        <v>-19181</v>
      </c>
      <c r="F247" s="345">
        <v>-6663</v>
      </c>
      <c r="G247" s="345"/>
      <c r="H247" s="345">
        <v>16988</v>
      </c>
      <c r="I247" s="345">
        <v>650</v>
      </c>
      <c r="J247" s="345">
        <v>1170</v>
      </c>
      <c r="K247" s="345">
        <v>6053</v>
      </c>
      <c r="L247" s="345">
        <v>24861</v>
      </c>
      <c r="M247" s="345"/>
      <c r="N247" s="345">
        <v>0</v>
      </c>
      <c r="O247" s="345">
        <v>0</v>
      </c>
      <c r="P247" s="345">
        <v>2419</v>
      </c>
      <c r="Q247" s="345">
        <v>603</v>
      </c>
      <c r="R247" s="345">
        <v>3022</v>
      </c>
      <c r="S247" s="345"/>
      <c r="T247" s="345">
        <v>14754</v>
      </c>
      <c r="U247" s="345">
        <v>1406</v>
      </c>
      <c r="V247" s="345">
        <v>16160</v>
      </c>
      <c r="X247" s="345">
        <v>-4206.6727000000001</v>
      </c>
      <c r="Y247" s="345">
        <v>-8934.641599999999</v>
      </c>
      <c r="Z247" s="345">
        <v>-7012.6167999999998</v>
      </c>
      <c r="AA247" s="345">
        <v>-6226.5934999999999</v>
      </c>
    </row>
    <row r="248" spans="1:27">
      <c r="A248" s="233">
        <v>38000</v>
      </c>
      <c r="B248" s="234" t="s">
        <v>223</v>
      </c>
      <c r="C248" s="330">
        <v>6.0457999999999996E-3</v>
      </c>
      <c r="D248" s="330">
        <v>6.1966E-3</v>
      </c>
      <c r="E248" s="345">
        <f>VLOOKUP(A248, '2021 Summary'!A:F,6,FALSE)</f>
        <v>-304836</v>
      </c>
      <c r="F248" s="345">
        <v>-98752</v>
      </c>
      <c r="G248" s="345"/>
      <c r="H248" s="345">
        <v>251789</v>
      </c>
      <c r="I248" s="345">
        <v>9637</v>
      </c>
      <c r="J248" s="345">
        <v>17339</v>
      </c>
      <c r="K248" s="345">
        <v>18172</v>
      </c>
      <c r="L248" s="345">
        <v>296937</v>
      </c>
      <c r="M248" s="345"/>
      <c r="N248" s="345">
        <v>0</v>
      </c>
      <c r="O248" s="345">
        <v>0</v>
      </c>
      <c r="P248" s="345">
        <v>35852</v>
      </c>
      <c r="Q248" s="345">
        <v>4173</v>
      </c>
      <c r="R248" s="345">
        <v>40025</v>
      </c>
      <c r="S248" s="345"/>
      <c r="T248" s="345">
        <v>218683</v>
      </c>
      <c r="U248" s="345">
        <v>1193</v>
      </c>
      <c r="V248" s="345">
        <v>219876</v>
      </c>
      <c r="X248" s="345">
        <v>-62350.335399999996</v>
      </c>
      <c r="Y248" s="345">
        <v>-132427.20319999999</v>
      </c>
      <c r="Z248" s="345">
        <v>-103939.3936</v>
      </c>
      <c r="AA248" s="345">
        <v>-92289.136999999988</v>
      </c>
    </row>
    <row r="249" spans="1:27">
      <c r="A249" s="233">
        <v>38005</v>
      </c>
      <c r="B249" s="234" t="s">
        <v>224</v>
      </c>
      <c r="C249" s="330">
        <v>1.2427E-3</v>
      </c>
      <c r="D249" s="330">
        <v>1.2160000000000001E-3</v>
      </c>
      <c r="E249" s="345">
        <f>VLOOKUP(A249, '2021 Summary'!A:F,6,FALSE)</f>
        <v>-59820</v>
      </c>
      <c r="F249" s="345">
        <v>-20298</v>
      </c>
      <c r="G249" s="345"/>
      <c r="H249" s="345">
        <v>51755</v>
      </c>
      <c r="I249" s="345">
        <v>1981</v>
      </c>
      <c r="J249" s="345">
        <v>3564</v>
      </c>
      <c r="K249" s="345">
        <v>2221</v>
      </c>
      <c r="L249" s="345">
        <v>59521</v>
      </c>
      <c r="M249" s="345"/>
      <c r="N249" s="345">
        <v>0</v>
      </c>
      <c r="O249" s="345">
        <v>0</v>
      </c>
      <c r="P249" s="345">
        <v>7369</v>
      </c>
      <c r="Q249" s="345">
        <v>3526</v>
      </c>
      <c r="R249" s="345">
        <v>10895</v>
      </c>
      <c r="S249" s="345"/>
      <c r="T249" s="345">
        <v>44950</v>
      </c>
      <c r="U249" s="345">
        <v>245</v>
      </c>
      <c r="V249" s="345">
        <v>45195</v>
      </c>
      <c r="X249" s="345">
        <v>-12815.965099999999</v>
      </c>
      <c r="Y249" s="345">
        <v>-27220.1008</v>
      </c>
      <c r="Z249" s="345">
        <v>-21364.4984</v>
      </c>
      <c r="AA249" s="345">
        <v>-18969.815500000001</v>
      </c>
    </row>
    <row r="250" spans="1:27">
      <c r="A250" s="233">
        <v>38100</v>
      </c>
      <c r="B250" s="234" t="s">
        <v>225</v>
      </c>
      <c r="C250" s="330">
        <v>2.6055000000000002E-3</v>
      </c>
      <c r="D250" s="330">
        <v>2.7609000000000002E-3</v>
      </c>
      <c r="E250" s="345">
        <f>VLOOKUP(A250, '2021 Summary'!A:F,6,FALSE)</f>
        <v>-135820</v>
      </c>
      <c r="F250" s="345">
        <v>-42558</v>
      </c>
      <c r="G250" s="345"/>
      <c r="H250" s="345">
        <v>108511</v>
      </c>
      <c r="I250" s="345">
        <v>4153</v>
      </c>
      <c r="J250" s="345">
        <v>7473</v>
      </c>
      <c r="K250" s="345">
        <v>19223</v>
      </c>
      <c r="L250" s="345">
        <v>139360</v>
      </c>
      <c r="M250" s="345"/>
      <c r="N250" s="345">
        <v>0</v>
      </c>
      <c r="O250" s="345">
        <v>0</v>
      </c>
      <c r="P250" s="345">
        <v>15451</v>
      </c>
      <c r="Q250" s="345">
        <v>2444</v>
      </c>
      <c r="R250" s="345">
        <v>17895</v>
      </c>
      <c r="S250" s="345"/>
      <c r="T250" s="345">
        <v>94244</v>
      </c>
      <c r="U250" s="345">
        <v>2048</v>
      </c>
      <c r="V250" s="345">
        <v>96292</v>
      </c>
      <c r="X250" s="345">
        <v>-26870.521500000003</v>
      </c>
      <c r="Y250" s="345">
        <v>-57070.872000000003</v>
      </c>
      <c r="Z250" s="345">
        <v>-44793.756000000001</v>
      </c>
      <c r="AA250" s="345">
        <v>-39772.957500000004</v>
      </c>
    </row>
    <row r="251" spans="1:27">
      <c r="A251" s="233">
        <v>38105</v>
      </c>
      <c r="B251" s="234" t="s">
        <v>226</v>
      </c>
      <c r="C251" s="330">
        <v>5.1119999999999996E-4</v>
      </c>
      <c r="D251" s="330">
        <v>5.1780000000000001E-4</v>
      </c>
      <c r="E251" s="345">
        <f>VLOOKUP(A251, '2021 Summary'!A:F,6,FALSE)</f>
        <v>-25473</v>
      </c>
      <c r="F251" s="345">
        <v>-8350</v>
      </c>
      <c r="G251" s="345"/>
      <c r="H251" s="345">
        <v>21290</v>
      </c>
      <c r="I251" s="345">
        <v>815</v>
      </c>
      <c r="J251" s="345">
        <v>1466</v>
      </c>
      <c r="K251" s="345">
        <v>5318</v>
      </c>
      <c r="L251" s="345">
        <v>28889</v>
      </c>
      <c r="M251" s="345"/>
      <c r="N251" s="345">
        <v>0</v>
      </c>
      <c r="O251" s="345">
        <v>0</v>
      </c>
      <c r="P251" s="345">
        <v>3031</v>
      </c>
      <c r="Q251" s="345">
        <v>0</v>
      </c>
      <c r="R251" s="345">
        <v>3031</v>
      </c>
      <c r="S251" s="345"/>
      <c r="T251" s="345">
        <v>18491</v>
      </c>
      <c r="U251" s="345">
        <v>982</v>
      </c>
      <c r="V251" s="345">
        <v>19473</v>
      </c>
      <c r="X251" s="345">
        <v>-5272.0055999999995</v>
      </c>
      <c r="Y251" s="345">
        <v>-11197.324799999999</v>
      </c>
      <c r="Z251" s="345">
        <v>-8788.5504000000001</v>
      </c>
      <c r="AA251" s="345">
        <v>-7803.4679999999989</v>
      </c>
    </row>
    <row r="252" spans="1:27">
      <c r="A252" s="233">
        <v>38200</v>
      </c>
      <c r="B252" s="234" t="s">
        <v>227</v>
      </c>
      <c r="C252" s="330">
        <v>2.3958999999999999E-3</v>
      </c>
      <c r="D252" s="330">
        <v>2.5244E-3</v>
      </c>
      <c r="E252" s="345">
        <f>VLOOKUP(A252, '2021 Summary'!A:F,6,FALSE)</f>
        <v>-124185</v>
      </c>
      <c r="F252" s="345">
        <v>-39135</v>
      </c>
      <c r="G252" s="345"/>
      <c r="H252" s="345">
        <v>99782</v>
      </c>
      <c r="I252" s="345">
        <v>3819</v>
      </c>
      <c r="J252" s="345">
        <v>6871</v>
      </c>
      <c r="K252" s="345">
        <v>22134</v>
      </c>
      <c r="L252" s="345">
        <v>132606</v>
      </c>
      <c r="M252" s="345"/>
      <c r="N252" s="345">
        <v>0</v>
      </c>
      <c r="O252" s="345">
        <v>0</v>
      </c>
      <c r="P252" s="345">
        <v>14208</v>
      </c>
      <c r="Q252" s="345">
        <v>0</v>
      </c>
      <c r="R252" s="345">
        <v>14208</v>
      </c>
      <c r="S252" s="345"/>
      <c r="T252" s="345">
        <v>86662</v>
      </c>
      <c r="U252" s="345">
        <v>3409</v>
      </c>
      <c r="V252" s="345">
        <v>90071</v>
      </c>
      <c r="X252" s="345">
        <v>-24708.916699999998</v>
      </c>
      <c r="Y252" s="345">
        <v>-52479.793599999997</v>
      </c>
      <c r="Z252" s="345">
        <v>-41190.3128</v>
      </c>
      <c r="AA252" s="345">
        <v>-36573.413499999995</v>
      </c>
    </row>
    <row r="253" spans="1:27">
      <c r="A253" s="233">
        <v>38205</v>
      </c>
      <c r="B253" s="234" t="s">
        <v>228</v>
      </c>
      <c r="C253" s="330">
        <v>3.8160000000000001E-4</v>
      </c>
      <c r="D253" s="330">
        <v>3.9100000000000002E-4</v>
      </c>
      <c r="E253" s="345">
        <f>VLOOKUP(A253, '2021 Summary'!A:F,6,FALSE)</f>
        <v>-19235</v>
      </c>
      <c r="F253" s="345">
        <v>-6233</v>
      </c>
      <c r="G253" s="345"/>
      <c r="H253" s="345">
        <v>15892</v>
      </c>
      <c r="I253" s="345">
        <v>608</v>
      </c>
      <c r="J253" s="345">
        <v>1094</v>
      </c>
      <c r="K253" s="345">
        <v>2284</v>
      </c>
      <c r="L253" s="345">
        <v>19878</v>
      </c>
      <c r="M253" s="345"/>
      <c r="N253" s="345">
        <v>0</v>
      </c>
      <c r="O253" s="345">
        <v>0</v>
      </c>
      <c r="P253" s="345">
        <v>2263</v>
      </c>
      <c r="Q253" s="345">
        <v>598</v>
      </c>
      <c r="R253" s="345">
        <v>2861</v>
      </c>
      <c r="S253" s="345"/>
      <c r="T253" s="345">
        <v>13803</v>
      </c>
      <c r="U253" s="345">
        <v>350</v>
      </c>
      <c r="V253" s="345">
        <v>14153</v>
      </c>
      <c r="X253" s="345">
        <v>-3935.4407999999999</v>
      </c>
      <c r="Y253" s="345">
        <v>-8358.5663999999997</v>
      </c>
      <c r="Z253" s="345">
        <v>-6560.4672</v>
      </c>
      <c r="AA253" s="345">
        <v>-5825.1239999999998</v>
      </c>
    </row>
    <row r="254" spans="1:27">
      <c r="A254" s="233">
        <v>38210</v>
      </c>
      <c r="B254" s="234" t="s">
        <v>229</v>
      </c>
      <c r="C254" s="330">
        <v>9.3820000000000004E-4</v>
      </c>
      <c r="D254" s="330">
        <v>9.5940000000000001E-4</v>
      </c>
      <c r="E254" s="345">
        <f>VLOOKUP(A254, '2021 Summary'!A:F,6,FALSE)</f>
        <v>-47197</v>
      </c>
      <c r="F254" s="345">
        <v>-15325</v>
      </c>
      <c r="G254" s="345"/>
      <c r="H254" s="345">
        <v>39073</v>
      </c>
      <c r="I254" s="345">
        <v>1495</v>
      </c>
      <c r="J254" s="345">
        <v>2691</v>
      </c>
      <c r="K254" s="345">
        <v>7870</v>
      </c>
      <c r="L254" s="345">
        <v>51129</v>
      </c>
      <c r="M254" s="345"/>
      <c r="N254" s="345">
        <v>0</v>
      </c>
      <c r="O254" s="345">
        <v>0</v>
      </c>
      <c r="P254" s="345">
        <v>5564</v>
      </c>
      <c r="Q254" s="345">
        <v>1086</v>
      </c>
      <c r="R254" s="345">
        <v>6650</v>
      </c>
      <c r="S254" s="345"/>
      <c r="T254" s="345">
        <v>33936</v>
      </c>
      <c r="U254" s="345">
        <v>764</v>
      </c>
      <c r="V254" s="345">
        <v>34700</v>
      </c>
      <c r="X254" s="345">
        <v>-9675.6566000000003</v>
      </c>
      <c r="Y254" s="345">
        <v>-20550.3328</v>
      </c>
      <c r="Z254" s="345">
        <v>-16129.5344</v>
      </c>
      <c r="AA254" s="345">
        <v>-14321.623000000001</v>
      </c>
    </row>
    <row r="255" spans="1:27">
      <c r="A255" s="233">
        <v>38300</v>
      </c>
      <c r="B255" s="234" t="s">
        <v>230</v>
      </c>
      <c r="C255" s="330">
        <v>1.9418E-3</v>
      </c>
      <c r="D255" s="330">
        <v>2.0474E-3</v>
      </c>
      <c r="E255" s="345">
        <f>VLOOKUP(A255, '2021 Summary'!A:F,6,FALSE)</f>
        <v>-100720</v>
      </c>
      <c r="F255" s="345">
        <v>-31717</v>
      </c>
      <c r="G255" s="345"/>
      <c r="H255" s="345">
        <v>80870</v>
      </c>
      <c r="I255" s="345">
        <v>3095</v>
      </c>
      <c r="J255" s="345">
        <v>5569</v>
      </c>
      <c r="K255" s="345">
        <v>12591</v>
      </c>
      <c r="L255" s="345">
        <v>102125</v>
      </c>
      <c r="M255" s="345"/>
      <c r="N255" s="345">
        <v>0</v>
      </c>
      <c r="O255" s="345">
        <v>0</v>
      </c>
      <c r="P255" s="345">
        <v>11515</v>
      </c>
      <c r="Q255" s="345">
        <v>909</v>
      </c>
      <c r="R255" s="345">
        <v>12424</v>
      </c>
      <c r="S255" s="345"/>
      <c r="T255" s="345">
        <v>70237</v>
      </c>
      <c r="U255" s="345">
        <v>1486</v>
      </c>
      <c r="V255" s="345">
        <v>71723</v>
      </c>
      <c r="X255" s="345">
        <v>-20025.7834</v>
      </c>
      <c r="Y255" s="345">
        <v>-42533.1872</v>
      </c>
      <c r="Z255" s="345">
        <v>-33383.425600000002</v>
      </c>
      <c r="AA255" s="345">
        <v>-29641.577000000001</v>
      </c>
    </row>
    <row r="256" spans="1:27">
      <c r="A256" s="233">
        <v>38400</v>
      </c>
      <c r="B256" s="234" t="s">
        <v>231</v>
      </c>
      <c r="C256" s="330">
        <v>2.4868999999999998E-3</v>
      </c>
      <c r="D256" s="330">
        <v>2.6123000000000001E-3</v>
      </c>
      <c r="E256" s="345">
        <f>VLOOKUP(A256, '2021 Summary'!A:F,6,FALSE)</f>
        <v>-128509</v>
      </c>
      <c r="F256" s="345">
        <v>-40621</v>
      </c>
      <c r="G256" s="345"/>
      <c r="H256" s="345">
        <v>103572</v>
      </c>
      <c r="I256" s="345">
        <v>3964</v>
      </c>
      <c r="J256" s="345">
        <v>7132</v>
      </c>
      <c r="K256" s="345">
        <v>17210</v>
      </c>
      <c r="L256" s="345">
        <v>131878</v>
      </c>
      <c r="M256" s="345"/>
      <c r="N256" s="345">
        <v>0</v>
      </c>
      <c r="O256" s="345">
        <v>0</v>
      </c>
      <c r="P256" s="345">
        <v>14747</v>
      </c>
      <c r="Q256" s="345">
        <v>6816</v>
      </c>
      <c r="R256" s="345">
        <v>21563</v>
      </c>
      <c r="S256" s="345"/>
      <c r="T256" s="345">
        <v>89954</v>
      </c>
      <c r="U256" s="345">
        <v>1544</v>
      </c>
      <c r="V256" s="345">
        <v>91498</v>
      </c>
      <c r="X256" s="345">
        <v>-25647.399699999998</v>
      </c>
      <c r="Y256" s="345">
        <v>-54473.057599999993</v>
      </c>
      <c r="Z256" s="345">
        <v>-42754.784799999994</v>
      </c>
      <c r="AA256" s="345">
        <v>-37962.5285</v>
      </c>
    </row>
    <row r="257" spans="1:27">
      <c r="A257" s="233">
        <v>38402</v>
      </c>
      <c r="B257" s="234" t="s">
        <v>232</v>
      </c>
      <c r="C257" s="330">
        <v>1.8599999999999999E-4</v>
      </c>
      <c r="D257" s="330">
        <v>1.9450000000000001E-4</v>
      </c>
      <c r="E257" s="345">
        <f>VLOOKUP(A257, '2021 Summary'!A:F,6,FALSE)</f>
        <v>-9568</v>
      </c>
      <c r="F257" s="345">
        <v>-3038</v>
      </c>
      <c r="G257" s="345"/>
      <c r="H257" s="345">
        <v>7746</v>
      </c>
      <c r="I257" s="345">
        <v>296</v>
      </c>
      <c r="J257" s="345">
        <v>533</v>
      </c>
      <c r="K257" s="345">
        <v>524</v>
      </c>
      <c r="L257" s="345">
        <v>9099</v>
      </c>
      <c r="M257" s="345"/>
      <c r="N257" s="345">
        <v>0</v>
      </c>
      <c r="O257" s="345">
        <v>0</v>
      </c>
      <c r="P257" s="345">
        <v>1103</v>
      </c>
      <c r="Q257" s="345">
        <v>5078</v>
      </c>
      <c r="R257" s="345">
        <v>6181</v>
      </c>
      <c r="S257" s="345"/>
      <c r="T257" s="345">
        <v>6728</v>
      </c>
      <c r="U257" s="345">
        <v>-1291</v>
      </c>
      <c r="V257" s="345">
        <v>5437</v>
      </c>
      <c r="X257" s="345">
        <v>-1918.2179999999998</v>
      </c>
      <c r="Y257" s="345">
        <v>-4074.1439999999998</v>
      </c>
      <c r="Z257" s="345">
        <v>-3197.712</v>
      </c>
      <c r="AA257" s="345">
        <v>-2839.29</v>
      </c>
    </row>
    <row r="258" spans="1:27">
      <c r="A258" s="233">
        <v>38405</v>
      </c>
      <c r="B258" s="234" t="s">
        <v>233</v>
      </c>
      <c r="C258" s="330">
        <v>6.1830000000000001E-4</v>
      </c>
      <c r="D258" s="330">
        <v>6.2330000000000003E-4</v>
      </c>
      <c r="E258" s="345">
        <f>VLOOKUP(A258, '2021 Summary'!A:F,6,FALSE)</f>
        <v>-30663</v>
      </c>
      <c r="F258" s="345">
        <v>-10099</v>
      </c>
      <c r="G258" s="345"/>
      <c r="H258" s="345">
        <v>25750</v>
      </c>
      <c r="I258" s="345">
        <v>986</v>
      </c>
      <c r="J258" s="345">
        <v>1773</v>
      </c>
      <c r="K258" s="345">
        <v>7047</v>
      </c>
      <c r="L258" s="345">
        <v>35556</v>
      </c>
      <c r="M258" s="345"/>
      <c r="N258" s="345">
        <v>0</v>
      </c>
      <c r="O258" s="345">
        <v>0</v>
      </c>
      <c r="P258" s="345">
        <v>3667</v>
      </c>
      <c r="Q258" s="345">
        <v>1226</v>
      </c>
      <c r="R258" s="345">
        <v>4893</v>
      </c>
      <c r="S258" s="345"/>
      <c r="T258" s="345">
        <v>22365</v>
      </c>
      <c r="U258" s="345">
        <v>723</v>
      </c>
      <c r="V258" s="345">
        <v>23088</v>
      </c>
      <c r="X258" s="345">
        <v>-6376.5279</v>
      </c>
      <c r="Y258" s="345">
        <v>-13543.243200000001</v>
      </c>
      <c r="Z258" s="345">
        <v>-10629.813599999999</v>
      </c>
      <c r="AA258" s="345">
        <v>-9438.3495000000003</v>
      </c>
    </row>
    <row r="259" spans="1:27">
      <c r="A259" s="233">
        <v>38500</v>
      </c>
      <c r="B259" s="234" t="s">
        <v>234</v>
      </c>
      <c r="C259" s="330">
        <v>1.8744E-3</v>
      </c>
      <c r="D259" s="330">
        <v>1.9268E-3</v>
      </c>
      <c r="E259" s="345">
        <f>VLOOKUP(A259, '2021 Summary'!A:F,6,FALSE)</f>
        <v>-94787</v>
      </c>
      <c r="F259" s="345">
        <v>-30616</v>
      </c>
      <c r="G259" s="345"/>
      <c r="H259" s="345">
        <v>78063</v>
      </c>
      <c r="I259" s="345">
        <v>2988</v>
      </c>
      <c r="J259" s="345">
        <v>5376</v>
      </c>
      <c r="K259" s="345">
        <v>13390</v>
      </c>
      <c r="L259" s="345">
        <v>99817</v>
      </c>
      <c r="M259" s="345"/>
      <c r="N259" s="345">
        <v>0</v>
      </c>
      <c r="O259" s="345">
        <v>0</v>
      </c>
      <c r="P259" s="345">
        <v>11115</v>
      </c>
      <c r="Q259" s="345">
        <v>0</v>
      </c>
      <c r="R259" s="345">
        <v>11115</v>
      </c>
      <c r="S259" s="345"/>
      <c r="T259" s="345">
        <v>67799</v>
      </c>
      <c r="U259" s="345">
        <v>2080</v>
      </c>
      <c r="V259" s="345">
        <v>69879</v>
      </c>
      <c r="X259" s="345">
        <v>-19330.6872</v>
      </c>
      <c r="Y259" s="345">
        <v>-41056.857600000003</v>
      </c>
      <c r="Z259" s="345">
        <v>-32224.684799999999</v>
      </c>
      <c r="AA259" s="345">
        <v>-28612.716</v>
      </c>
    </row>
    <row r="260" spans="1:27">
      <c r="A260" s="233">
        <v>38600</v>
      </c>
      <c r="B260" s="234" t="s">
        <v>235</v>
      </c>
      <c r="C260" s="330">
        <v>2.3265E-3</v>
      </c>
      <c r="D260" s="330">
        <v>2.4483999999999999E-3</v>
      </c>
      <c r="E260" s="345">
        <f>VLOOKUP(A260, '2021 Summary'!A:F,6,FALSE)</f>
        <v>-120447</v>
      </c>
      <c r="F260" s="345">
        <v>-38001</v>
      </c>
      <c r="G260" s="345"/>
      <c r="H260" s="345">
        <v>96892</v>
      </c>
      <c r="I260" s="345">
        <v>3708</v>
      </c>
      <c r="J260" s="345">
        <v>6672</v>
      </c>
      <c r="K260" s="345">
        <v>23460</v>
      </c>
      <c r="L260" s="345">
        <v>130732</v>
      </c>
      <c r="M260" s="345"/>
      <c r="N260" s="345">
        <v>0</v>
      </c>
      <c r="O260" s="345">
        <v>0</v>
      </c>
      <c r="P260" s="345">
        <v>13796</v>
      </c>
      <c r="Q260" s="345">
        <v>0</v>
      </c>
      <c r="R260" s="345">
        <v>13796</v>
      </c>
      <c r="S260" s="345"/>
      <c r="T260" s="345">
        <v>84152</v>
      </c>
      <c r="U260" s="345">
        <v>3622</v>
      </c>
      <c r="V260" s="345">
        <v>87774</v>
      </c>
      <c r="X260" s="345">
        <v>-23993.194500000001</v>
      </c>
      <c r="Y260" s="345">
        <v>-50959.656000000003</v>
      </c>
      <c r="Z260" s="345">
        <v>-39997.188000000002</v>
      </c>
      <c r="AA260" s="345">
        <v>-35514.022499999999</v>
      </c>
    </row>
    <row r="261" spans="1:27">
      <c r="A261" s="233">
        <v>38601</v>
      </c>
      <c r="B261" s="234" t="s">
        <v>236</v>
      </c>
      <c r="C261" s="330">
        <v>3.6000000000000001E-5</v>
      </c>
      <c r="D261" s="330">
        <v>3.6199999999999999E-5</v>
      </c>
      <c r="E261" s="345">
        <f>VLOOKUP(A261, '2021 Summary'!A:F,6,FALSE)</f>
        <v>-1781</v>
      </c>
      <c r="F261" s="345">
        <v>-588</v>
      </c>
      <c r="G261" s="345"/>
      <c r="H261" s="345">
        <v>1499</v>
      </c>
      <c r="I261" s="345">
        <v>57</v>
      </c>
      <c r="J261" s="345">
        <v>103</v>
      </c>
      <c r="K261" s="345">
        <v>106</v>
      </c>
      <c r="L261" s="345">
        <v>1765</v>
      </c>
      <c r="M261" s="345"/>
      <c r="N261" s="345">
        <v>0</v>
      </c>
      <c r="O261" s="345">
        <v>0</v>
      </c>
      <c r="P261" s="345">
        <v>213</v>
      </c>
      <c r="Q261" s="345">
        <v>610</v>
      </c>
      <c r="R261" s="345">
        <v>823</v>
      </c>
      <c r="S261" s="345"/>
      <c r="T261" s="345">
        <v>1302</v>
      </c>
      <c r="U261" s="345">
        <v>-138</v>
      </c>
      <c r="V261" s="345">
        <v>1164</v>
      </c>
      <c r="X261" s="345">
        <v>-371.26800000000003</v>
      </c>
      <c r="Y261" s="345">
        <v>-788.54399999999998</v>
      </c>
      <c r="Z261" s="345">
        <v>-618.91200000000003</v>
      </c>
      <c r="AA261" s="345">
        <v>-549.54</v>
      </c>
    </row>
    <row r="262" spans="1:27">
      <c r="A262" s="233">
        <v>38602</v>
      </c>
      <c r="B262" s="234" t="s">
        <v>237</v>
      </c>
      <c r="C262" s="330">
        <v>2.1670000000000001E-4</v>
      </c>
      <c r="D262" s="330">
        <v>2.154E-4</v>
      </c>
      <c r="E262" s="345">
        <f>VLOOKUP(A262, '2021 Summary'!A:F,6,FALSE)</f>
        <v>-10596</v>
      </c>
      <c r="F262" s="345">
        <v>-3540</v>
      </c>
      <c r="G262" s="345"/>
      <c r="H262" s="345">
        <v>9025</v>
      </c>
      <c r="I262" s="345">
        <v>345</v>
      </c>
      <c r="J262" s="345">
        <v>621</v>
      </c>
      <c r="K262" s="345">
        <v>916</v>
      </c>
      <c r="L262" s="345">
        <v>10907</v>
      </c>
      <c r="M262" s="345"/>
      <c r="N262" s="345">
        <v>0</v>
      </c>
      <c r="O262" s="345">
        <v>0</v>
      </c>
      <c r="P262" s="345">
        <v>1285</v>
      </c>
      <c r="Q262" s="345">
        <v>1437</v>
      </c>
      <c r="R262" s="345">
        <v>2722</v>
      </c>
      <c r="S262" s="345"/>
      <c r="T262" s="345">
        <v>7838</v>
      </c>
      <c r="U262" s="345">
        <v>-273</v>
      </c>
      <c r="V262" s="345">
        <v>7565</v>
      </c>
      <c r="X262" s="345">
        <v>-2234.8271</v>
      </c>
      <c r="Y262" s="345">
        <v>-4746.5968000000003</v>
      </c>
      <c r="Z262" s="345">
        <v>-3725.5064000000002</v>
      </c>
      <c r="AA262" s="345">
        <v>-3307.9255000000003</v>
      </c>
    </row>
    <row r="263" spans="1:27">
      <c r="A263" s="233">
        <v>38605</v>
      </c>
      <c r="B263" s="234" t="s">
        <v>238</v>
      </c>
      <c r="C263" s="330">
        <v>6.5649999999999997E-4</v>
      </c>
      <c r="D263" s="330">
        <v>6.2189999999999999E-4</v>
      </c>
      <c r="E263" s="345">
        <f>VLOOKUP(A263, '2021 Summary'!A:F,6,FALSE)</f>
        <v>-30594</v>
      </c>
      <c r="F263" s="345">
        <v>-10723</v>
      </c>
      <c r="G263" s="345"/>
      <c r="H263" s="345">
        <v>27341</v>
      </c>
      <c r="I263" s="345">
        <v>1046</v>
      </c>
      <c r="J263" s="345">
        <v>1883</v>
      </c>
      <c r="K263" s="345">
        <v>8541</v>
      </c>
      <c r="L263" s="345">
        <v>38811</v>
      </c>
      <c r="M263" s="345"/>
      <c r="N263" s="345">
        <v>0</v>
      </c>
      <c r="O263" s="345">
        <v>0</v>
      </c>
      <c r="P263" s="345">
        <v>3893</v>
      </c>
      <c r="Q263" s="345">
        <v>2130</v>
      </c>
      <c r="R263" s="345">
        <v>6023</v>
      </c>
      <c r="S263" s="345"/>
      <c r="T263" s="345">
        <v>23746</v>
      </c>
      <c r="U263" s="345">
        <v>1437</v>
      </c>
      <c r="V263" s="345">
        <v>25183</v>
      </c>
      <c r="X263" s="345">
        <v>-6770.4844999999996</v>
      </c>
      <c r="Y263" s="345">
        <v>-14379.975999999999</v>
      </c>
      <c r="Z263" s="345">
        <v>-11286.547999999999</v>
      </c>
      <c r="AA263" s="345">
        <v>-10021.4725</v>
      </c>
    </row>
    <row r="264" spans="1:27">
      <c r="A264" s="233">
        <v>38610</v>
      </c>
      <c r="B264" s="234" t="s">
        <v>239</v>
      </c>
      <c r="C264" s="330">
        <v>5.7859999999999997E-4</v>
      </c>
      <c r="D264" s="330">
        <v>5.8460000000000001E-4</v>
      </c>
      <c r="E264" s="345">
        <f>VLOOKUP(A264, '2021 Summary'!A:F,6,FALSE)</f>
        <v>-28759</v>
      </c>
      <c r="F264" s="345">
        <v>-9451</v>
      </c>
      <c r="G264" s="345"/>
      <c r="H264" s="345">
        <v>24097</v>
      </c>
      <c r="I264" s="345">
        <v>922</v>
      </c>
      <c r="J264" s="345">
        <v>1659</v>
      </c>
      <c r="K264" s="345">
        <v>126</v>
      </c>
      <c r="L264" s="345">
        <v>26804</v>
      </c>
      <c r="M264" s="345"/>
      <c r="N264" s="345">
        <v>0</v>
      </c>
      <c r="O264" s="345">
        <v>0</v>
      </c>
      <c r="P264" s="345">
        <v>3431</v>
      </c>
      <c r="Q264" s="345">
        <v>4451</v>
      </c>
      <c r="R264" s="345">
        <v>7882</v>
      </c>
      <c r="S264" s="345"/>
      <c r="T264" s="345">
        <v>20929</v>
      </c>
      <c r="U264" s="345">
        <v>-699</v>
      </c>
      <c r="V264" s="345">
        <v>20230</v>
      </c>
      <c r="X264" s="345">
        <v>-5967.1017999999995</v>
      </c>
      <c r="Y264" s="345">
        <v>-12673.654399999999</v>
      </c>
      <c r="Z264" s="345">
        <v>-9947.2911999999997</v>
      </c>
      <c r="AA264" s="345">
        <v>-8832.3289999999997</v>
      </c>
    </row>
    <row r="265" spans="1:27">
      <c r="A265" s="233">
        <v>38620</v>
      </c>
      <c r="B265" s="234" t="s">
        <v>240</v>
      </c>
      <c r="C265" s="330">
        <v>3.969E-4</v>
      </c>
      <c r="D265" s="330">
        <v>4.0279999999999998E-4</v>
      </c>
      <c r="E265" s="345">
        <f>VLOOKUP(A265, '2021 Summary'!A:F,6,FALSE)</f>
        <v>-19815</v>
      </c>
      <c r="F265" s="345">
        <v>-6483</v>
      </c>
      <c r="G265" s="345"/>
      <c r="H265" s="345">
        <v>16530</v>
      </c>
      <c r="I265" s="345">
        <v>633</v>
      </c>
      <c r="J265" s="345">
        <v>1138</v>
      </c>
      <c r="K265" s="345">
        <v>3709</v>
      </c>
      <c r="L265" s="345">
        <v>22010</v>
      </c>
      <c r="M265" s="345"/>
      <c r="N265" s="345">
        <v>0</v>
      </c>
      <c r="O265" s="345">
        <v>0</v>
      </c>
      <c r="P265" s="345">
        <v>2354</v>
      </c>
      <c r="Q265" s="345">
        <v>427</v>
      </c>
      <c r="R265" s="345">
        <v>2781</v>
      </c>
      <c r="S265" s="345"/>
      <c r="T265" s="345">
        <v>14356</v>
      </c>
      <c r="U265" s="345">
        <v>653</v>
      </c>
      <c r="V265" s="345">
        <v>15009</v>
      </c>
      <c r="X265" s="345">
        <v>-4093.2296999999999</v>
      </c>
      <c r="Y265" s="345">
        <v>-8693.6975999999995</v>
      </c>
      <c r="Z265" s="345">
        <v>-6823.5047999999997</v>
      </c>
      <c r="AA265" s="345">
        <v>-6058.6785</v>
      </c>
    </row>
    <row r="266" spans="1:27">
      <c r="A266" s="233">
        <v>38700</v>
      </c>
      <c r="B266" s="234" t="s">
        <v>241</v>
      </c>
      <c r="C266" s="330">
        <v>7.45E-4</v>
      </c>
      <c r="D266" s="330">
        <v>7.6780000000000001E-4</v>
      </c>
      <c r="E266" s="345">
        <f>VLOOKUP(A266, '2021 Summary'!A:F,6,FALSE)</f>
        <v>-37771</v>
      </c>
      <c r="F266" s="345">
        <v>-12169</v>
      </c>
      <c r="G266" s="345"/>
      <c r="H266" s="345">
        <v>31027</v>
      </c>
      <c r="I266" s="345">
        <v>1188</v>
      </c>
      <c r="J266" s="345">
        <v>2137</v>
      </c>
      <c r="K266" s="345">
        <v>2217</v>
      </c>
      <c r="L266" s="345">
        <v>36569</v>
      </c>
      <c r="M266" s="345"/>
      <c r="N266" s="345">
        <v>0</v>
      </c>
      <c r="O266" s="345">
        <v>0</v>
      </c>
      <c r="P266" s="345">
        <v>4418</v>
      </c>
      <c r="Q266" s="345">
        <v>1141</v>
      </c>
      <c r="R266" s="345">
        <v>5559</v>
      </c>
      <c r="S266" s="345"/>
      <c r="T266" s="345">
        <v>26947</v>
      </c>
      <c r="U266" s="345">
        <v>191</v>
      </c>
      <c r="V266" s="345">
        <v>27138</v>
      </c>
      <c r="X266" s="345">
        <v>-7683.1850000000004</v>
      </c>
      <c r="Y266" s="345">
        <v>-16318.48</v>
      </c>
      <c r="Z266" s="345">
        <v>-12808.04</v>
      </c>
      <c r="AA266" s="345">
        <v>-11372.424999999999</v>
      </c>
    </row>
    <row r="267" spans="1:27">
      <c r="A267" s="233">
        <v>38701</v>
      </c>
      <c r="B267" s="234" t="s">
        <v>242</v>
      </c>
      <c r="C267" s="330">
        <v>5.8699999999999997E-5</v>
      </c>
      <c r="D267" s="330">
        <v>5.1E-5</v>
      </c>
      <c r="E267" s="345">
        <f>VLOOKUP(A267, '2021 Summary'!A:F,6,FALSE)</f>
        <v>-2509</v>
      </c>
      <c r="F267" s="345">
        <v>-959</v>
      </c>
      <c r="G267" s="345"/>
      <c r="H267" s="345">
        <v>2445</v>
      </c>
      <c r="I267" s="345">
        <v>94</v>
      </c>
      <c r="J267" s="345">
        <v>168</v>
      </c>
      <c r="K267" s="345">
        <v>120</v>
      </c>
      <c r="L267" s="345">
        <v>2827</v>
      </c>
      <c r="M267" s="345"/>
      <c r="N267" s="345">
        <v>0</v>
      </c>
      <c r="O267" s="345">
        <v>0</v>
      </c>
      <c r="P267" s="345">
        <v>348</v>
      </c>
      <c r="Q267" s="345">
        <v>1063</v>
      </c>
      <c r="R267" s="345">
        <v>1411</v>
      </c>
      <c r="S267" s="345"/>
      <c r="T267" s="345">
        <v>2123</v>
      </c>
      <c r="U267" s="345">
        <v>-140</v>
      </c>
      <c r="V267" s="345">
        <v>1983</v>
      </c>
      <c r="X267" s="345">
        <v>-605.37310000000002</v>
      </c>
      <c r="Y267" s="345">
        <v>-1285.7647999999999</v>
      </c>
      <c r="Z267" s="345">
        <v>-1009.1704</v>
      </c>
      <c r="AA267" s="345">
        <v>-896.05549999999994</v>
      </c>
    </row>
    <row r="268" spans="1:27">
      <c r="A268" s="233">
        <v>38800</v>
      </c>
      <c r="B268" s="234" t="s">
        <v>243</v>
      </c>
      <c r="C268" s="330">
        <v>1.2851E-3</v>
      </c>
      <c r="D268" s="330">
        <v>1.3085E-3</v>
      </c>
      <c r="E268" s="345">
        <f>VLOOKUP(A268, '2021 Summary'!A:F,6,FALSE)</f>
        <v>-64370</v>
      </c>
      <c r="F268" s="345">
        <v>-20991</v>
      </c>
      <c r="G268" s="345"/>
      <c r="H268" s="345">
        <v>53521</v>
      </c>
      <c r="I268" s="345">
        <v>2048</v>
      </c>
      <c r="J268" s="345">
        <v>3686</v>
      </c>
      <c r="K268" s="345">
        <v>4209</v>
      </c>
      <c r="L268" s="345">
        <v>63464</v>
      </c>
      <c r="M268" s="345"/>
      <c r="N268" s="345">
        <v>0</v>
      </c>
      <c r="O268" s="345">
        <v>0</v>
      </c>
      <c r="P268" s="345">
        <v>7621</v>
      </c>
      <c r="Q268" s="345">
        <v>163</v>
      </c>
      <c r="R268" s="345">
        <v>7784</v>
      </c>
      <c r="S268" s="345"/>
      <c r="T268" s="345">
        <v>46483</v>
      </c>
      <c r="U268" s="345">
        <v>633</v>
      </c>
      <c r="V268" s="345">
        <v>47116</v>
      </c>
      <c r="X268" s="345">
        <v>-13253.236299999999</v>
      </c>
      <c r="Y268" s="345">
        <v>-28148.830399999999</v>
      </c>
      <c r="Z268" s="345">
        <v>-22093.439200000001</v>
      </c>
      <c r="AA268" s="345">
        <v>-19617.051499999998</v>
      </c>
    </row>
    <row r="269" spans="1:27">
      <c r="A269" s="233">
        <v>38801</v>
      </c>
      <c r="B269" s="234" t="s">
        <v>244</v>
      </c>
      <c r="C269" s="330">
        <v>1.214E-4</v>
      </c>
      <c r="D269" s="330">
        <v>1.2860000000000001E-4</v>
      </c>
      <c r="E269" s="345">
        <f>VLOOKUP(A269, '2021 Summary'!A:F,6,FALSE)</f>
        <v>-6326</v>
      </c>
      <c r="F269" s="345">
        <v>-1983</v>
      </c>
      <c r="G269" s="345"/>
      <c r="H269" s="345">
        <v>5056</v>
      </c>
      <c r="I269" s="345">
        <v>194</v>
      </c>
      <c r="J269" s="345">
        <v>348</v>
      </c>
      <c r="K269" s="345">
        <v>2098</v>
      </c>
      <c r="L269" s="345">
        <v>7696</v>
      </c>
      <c r="M269" s="345"/>
      <c r="N269" s="345">
        <v>0</v>
      </c>
      <c r="O269" s="345">
        <v>0</v>
      </c>
      <c r="P269" s="345">
        <v>720</v>
      </c>
      <c r="Q269" s="345">
        <v>3077</v>
      </c>
      <c r="R269" s="345">
        <v>3797</v>
      </c>
      <c r="S269" s="345"/>
      <c r="T269" s="345">
        <v>4391</v>
      </c>
      <c r="U269" s="345">
        <v>-243</v>
      </c>
      <c r="V269" s="345">
        <v>4148</v>
      </c>
      <c r="X269" s="345">
        <v>-1251.9982</v>
      </c>
      <c r="Y269" s="345">
        <v>-2659.1455999999998</v>
      </c>
      <c r="Z269" s="345">
        <v>-2087.1088</v>
      </c>
      <c r="AA269" s="345">
        <v>-1853.171</v>
      </c>
    </row>
    <row r="270" spans="1:27">
      <c r="A270" s="233">
        <v>38900</v>
      </c>
      <c r="B270" s="234" t="s">
        <v>245</v>
      </c>
      <c r="C270" s="330">
        <v>2.9859999999999999E-4</v>
      </c>
      <c r="D270" s="330">
        <v>2.9520000000000002E-4</v>
      </c>
      <c r="E270" s="345">
        <f>VLOOKUP(A270, '2021 Summary'!A:F,6,FALSE)</f>
        <v>-14522</v>
      </c>
      <c r="F270" s="345">
        <v>-4877</v>
      </c>
      <c r="G270" s="345"/>
      <c r="H270" s="345">
        <v>12436</v>
      </c>
      <c r="I270" s="345">
        <v>476</v>
      </c>
      <c r="J270" s="345">
        <v>856</v>
      </c>
      <c r="K270" s="345">
        <v>375</v>
      </c>
      <c r="L270" s="345">
        <v>14143</v>
      </c>
      <c r="M270" s="345"/>
      <c r="N270" s="345">
        <v>0</v>
      </c>
      <c r="O270" s="345">
        <v>0</v>
      </c>
      <c r="P270" s="345">
        <v>1771</v>
      </c>
      <c r="Q270" s="345">
        <v>573</v>
      </c>
      <c r="R270" s="345">
        <v>2344</v>
      </c>
      <c r="S270" s="345"/>
      <c r="T270" s="345">
        <v>10801</v>
      </c>
      <c r="U270" s="345">
        <v>44</v>
      </c>
      <c r="V270" s="345">
        <v>10845</v>
      </c>
      <c r="X270" s="345">
        <v>-3079.4618</v>
      </c>
      <c r="Y270" s="345">
        <v>-6540.5343999999996</v>
      </c>
      <c r="Z270" s="345">
        <v>-5133.5311999999994</v>
      </c>
      <c r="AA270" s="345">
        <v>-4558.1289999999999</v>
      </c>
    </row>
    <row r="271" spans="1:27">
      <c r="A271" s="233">
        <v>39000</v>
      </c>
      <c r="B271" s="234" t="s">
        <v>246</v>
      </c>
      <c r="C271" s="330">
        <v>1.28889E-2</v>
      </c>
      <c r="D271" s="330">
        <v>1.3867000000000001E-2</v>
      </c>
      <c r="E271" s="345">
        <f>VLOOKUP(A271, '2021 Summary'!A:F,6,FALSE)</f>
        <v>-682173</v>
      </c>
      <c r="F271" s="345">
        <v>-210527</v>
      </c>
      <c r="G271" s="345"/>
      <c r="H271" s="345">
        <v>536784</v>
      </c>
      <c r="I271" s="345">
        <v>20545</v>
      </c>
      <c r="J271" s="345">
        <v>36965</v>
      </c>
      <c r="K271" s="345">
        <v>62539</v>
      </c>
      <c r="L271" s="345">
        <v>656833</v>
      </c>
      <c r="M271" s="345"/>
      <c r="N271" s="345">
        <v>0</v>
      </c>
      <c r="O271" s="345">
        <v>0</v>
      </c>
      <c r="P271" s="345">
        <v>76431</v>
      </c>
      <c r="Q271" s="345">
        <v>35449</v>
      </c>
      <c r="R271" s="345">
        <v>111880</v>
      </c>
      <c r="S271" s="345"/>
      <c r="T271" s="345">
        <v>466204</v>
      </c>
      <c r="U271" s="345">
        <v>2893</v>
      </c>
      <c r="V271" s="345">
        <v>469097</v>
      </c>
      <c r="X271" s="345">
        <v>-132923.22570000001</v>
      </c>
      <c r="Y271" s="345">
        <v>-282318.4656</v>
      </c>
      <c r="Z271" s="345">
        <v>-221585.9688</v>
      </c>
      <c r="AA271" s="345">
        <v>-196749.05850000001</v>
      </c>
    </row>
    <row r="272" spans="1:27">
      <c r="A272" s="233">
        <v>39100</v>
      </c>
      <c r="B272" s="234" t="s">
        <v>247</v>
      </c>
      <c r="C272" s="330">
        <v>1.5043000000000001E-3</v>
      </c>
      <c r="D272" s="330">
        <v>1.6528999999999999E-3</v>
      </c>
      <c r="E272" s="345">
        <f>VLOOKUP(A272, '2021 Summary'!A:F,6,FALSE)</f>
        <v>-81313</v>
      </c>
      <c r="F272" s="345">
        <v>-24571</v>
      </c>
      <c r="G272" s="345"/>
      <c r="H272" s="345">
        <v>62650</v>
      </c>
      <c r="I272" s="345">
        <v>2398</v>
      </c>
      <c r="J272" s="345">
        <v>4314</v>
      </c>
      <c r="K272" s="345">
        <v>41199</v>
      </c>
      <c r="L272" s="345">
        <v>110561</v>
      </c>
      <c r="M272" s="345"/>
      <c r="N272" s="345">
        <v>0</v>
      </c>
      <c r="O272" s="345">
        <v>0</v>
      </c>
      <c r="P272" s="345">
        <v>8920</v>
      </c>
      <c r="Q272" s="345">
        <v>0</v>
      </c>
      <c r="R272" s="345">
        <v>8920</v>
      </c>
      <c r="S272" s="345"/>
      <c r="T272" s="345">
        <v>54412</v>
      </c>
      <c r="U272" s="345">
        <v>7123</v>
      </c>
      <c r="V272" s="345">
        <v>61535</v>
      </c>
      <c r="X272" s="345">
        <v>-15513.8459</v>
      </c>
      <c r="Y272" s="345">
        <v>-32950.1872</v>
      </c>
      <c r="Z272" s="345">
        <v>-25861.925600000002</v>
      </c>
      <c r="AA272" s="345">
        <v>-22963.139500000001</v>
      </c>
    </row>
    <row r="273" spans="1:27">
      <c r="A273" s="233">
        <v>39101</v>
      </c>
      <c r="B273" s="234" t="s">
        <v>248</v>
      </c>
      <c r="C273" s="330">
        <v>2.5000000000000001E-4</v>
      </c>
      <c r="D273" s="330">
        <v>2.364E-4</v>
      </c>
      <c r="E273" s="345">
        <f>VLOOKUP(A273, '2021 Summary'!A:F,6,FALSE)</f>
        <v>-11629</v>
      </c>
      <c r="F273" s="345">
        <v>-4084</v>
      </c>
      <c r="G273" s="345"/>
      <c r="H273" s="345">
        <v>10412</v>
      </c>
      <c r="I273" s="345">
        <v>399</v>
      </c>
      <c r="J273" s="345">
        <v>717</v>
      </c>
      <c r="K273" s="345">
        <v>0</v>
      </c>
      <c r="L273" s="345">
        <v>11528</v>
      </c>
      <c r="M273" s="345"/>
      <c r="N273" s="345">
        <v>0</v>
      </c>
      <c r="O273" s="345">
        <v>0</v>
      </c>
      <c r="P273" s="345">
        <v>1483</v>
      </c>
      <c r="Q273" s="345">
        <v>5023</v>
      </c>
      <c r="R273" s="345">
        <v>6506</v>
      </c>
      <c r="S273" s="345"/>
      <c r="T273" s="345">
        <v>9043</v>
      </c>
      <c r="U273" s="345">
        <v>-963</v>
      </c>
      <c r="V273" s="345">
        <v>8080</v>
      </c>
      <c r="X273" s="345">
        <v>-2578.25</v>
      </c>
      <c r="Y273" s="345">
        <v>-5476</v>
      </c>
      <c r="Z273" s="345">
        <v>-4298</v>
      </c>
      <c r="AA273" s="345">
        <v>-3816.25</v>
      </c>
    </row>
    <row r="274" spans="1:27">
      <c r="A274" s="233">
        <v>39105</v>
      </c>
      <c r="B274" s="234" t="s">
        <v>249</v>
      </c>
      <c r="C274" s="330">
        <v>6.2600000000000004E-4</v>
      </c>
      <c r="D274" s="330">
        <v>6.2790000000000003E-4</v>
      </c>
      <c r="E274" s="345">
        <f>VLOOKUP(A274, '2021 Summary'!A:F,6,FALSE)</f>
        <v>-30889</v>
      </c>
      <c r="F274" s="345">
        <v>-10225</v>
      </c>
      <c r="G274" s="345"/>
      <c r="H274" s="345">
        <v>26071</v>
      </c>
      <c r="I274" s="345">
        <v>998</v>
      </c>
      <c r="J274" s="345">
        <v>1795</v>
      </c>
      <c r="K274" s="345">
        <v>15472</v>
      </c>
      <c r="L274" s="345">
        <v>44336</v>
      </c>
      <c r="M274" s="345"/>
      <c r="N274" s="345">
        <v>0</v>
      </c>
      <c r="O274" s="345">
        <v>0</v>
      </c>
      <c r="P274" s="345">
        <v>3712</v>
      </c>
      <c r="Q274" s="345">
        <v>0</v>
      </c>
      <c r="R274" s="345">
        <v>3712</v>
      </c>
      <c r="S274" s="345"/>
      <c r="T274" s="345">
        <v>22643</v>
      </c>
      <c r="U274" s="345">
        <v>3232</v>
      </c>
      <c r="V274" s="345">
        <v>25875</v>
      </c>
      <c r="X274" s="345">
        <v>-6455.9380000000001</v>
      </c>
      <c r="Y274" s="345">
        <v>-13711.904</v>
      </c>
      <c r="Z274" s="345">
        <v>-10762.192000000001</v>
      </c>
      <c r="AA274" s="345">
        <v>-9555.8900000000012</v>
      </c>
    </row>
    <row r="275" spans="1:27">
      <c r="A275" s="233">
        <v>39200</v>
      </c>
      <c r="B275" s="234" t="s">
        <v>354</v>
      </c>
      <c r="C275" s="330">
        <v>5.92238E-2</v>
      </c>
      <c r="D275" s="330">
        <v>5.9035200000000003E-2</v>
      </c>
      <c r="E275" s="345">
        <f>VLOOKUP(A275, '2021 Summary'!A:F,6,FALSE)</f>
        <v>-2904178</v>
      </c>
      <c r="F275" s="345">
        <v>-967362</v>
      </c>
      <c r="G275" s="345"/>
      <c r="H275" s="345">
        <v>2466494</v>
      </c>
      <c r="I275" s="345">
        <v>94403</v>
      </c>
      <c r="J275" s="345">
        <v>169854</v>
      </c>
      <c r="K275" s="345">
        <v>0</v>
      </c>
      <c r="L275" s="345">
        <v>2730751</v>
      </c>
      <c r="M275" s="345"/>
      <c r="N275" s="345">
        <v>0</v>
      </c>
      <c r="O275" s="345">
        <v>0</v>
      </c>
      <c r="P275" s="345">
        <v>351197</v>
      </c>
      <c r="Q275" s="345">
        <v>270357</v>
      </c>
      <c r="R275" s="345">
        <v>621554</v>
      </c>
      <c r="S275" s="345"/>
      <c r="T275" s="345">
        <v>2142184</v>
      </c>
      <c r="U275" s="345">
        <v>-53621</v>
      </c>
      <c r="V275" s="345">
        <v>2088563</v>
      </c>
      <c r="X275" s="345">
        <v>-610775.04940000002</v>
      </c>
      <c r="Y275" s="345">
        <v>-1297238.1152000001</v>
      </c>
      <c r="Z275" s="345">
        <v>-1018175.5696</v>
      </c>
      <c r="AA275" s="345">
        <v>-904051.30700000003</v>
      </c>
    </row>
    <row r="276" spans="1:27">
      <c r="A276" s="233">
        <v>39201</v>
      </c>
      <c r="B276" s="234" t="s">
        <v>250</v>
      </c>
      <c r="C276" s="330">
        <v>1.6689999999999999E-4</v>
      </c>
      <c r="D276" s="330">
        <v>1.6259999999999999E-4</v>
      </c>
      <c r="E276" s="345">
        <f>VLOOKUP(A276, '2021 Summary'!A:F,6,FALSE)</f>
        <v>-7999</v>
      </c>
      <c r="F276" s="345">
        <v>-2726</v>
      </c>
      <c r="G276" s="345"/>
      <c r="H276" s="345">
        <v>6951</v>
      </c>
      <c r="I276" s="345">
        <v>266</v>
      </c>
      <c r="J276" s="345">
        <v>479</v>
      </c>
      <c r="K276" s="345">
        <v>334</v>
      </c>
      <c r="L276" s="345">
        <v>8030</v>
      </c>
      <c r="M276" s="345"/>
      <c r="N276" s="345">
        <v>0</v>
      </c>
      <c r="O276" s="345">
        <v>0</v>
      </c>
      <c r="P276" s="345">
        <v>990</v>
      </c>
      <c r="Q276" s="345">
        <v>1398</v>
      </c>
      <c r="R276" s="345">
        <v>2388</v>
      </c>
      <c r="S276" s="345"/>
      <c r="T276" s="345">
        <v>6037</v>
      </c>
      <c r="U276" s="345">
        <v>-268</v>
      </c>
      <c r="V276" s="345">
        <v>5769</v>
      </c>
      <c r="X276" s="345">
        <v>-1721.2396999999999</v>
      </c>
      <c r="Y276" s="345">
        <v>-3655.7775999999999</v>
      </c>
      <c r="Z276" s="345">
        <v>-2869.3447999999999</v>
      </c>
      <c r="AA276" s="345">
        <v>-2547.7284999999997</v>
      </c>
    </row>
    <row r="277" spans="1:27">
      <c r="A277" s="233">
        <v>39204</v>
      </c>
      <c r="B277" s="234" t="s">
        <v>251</v>
      </c>
      <c r="C277" s="330">
        <v>2.3360000000000001E-4</v>
      </c>
      <c r="D277" s="330">
        <v>2.8580000000000001E-4</v>
      </c>
      <c r="E277" s="345">
        <f>VLOOKUP(A277, '2021 Summary'!A:F,6,FALSE)</f>
        <v>-14060</v>
      </c>
      <c r="F277" s="345">
        <v>-3816</v>
      </c>
      <c r="G277" s="345"/>
      <c r="H277" s="345">
        <v>9729</v>
      </c>
      <c r="I277" s="345">
        <v>372</v>
      </c>
      <c r="J277" s="345">
        <v>670</v>
      </c>
      <c r="K277" s="345">
        <v>2940</v>
      </c>
      <c r="L277" s="345">
        <v>13711</v>
      </c>
      <c r="M277" s="345"/>
      <c r="N277" s="345">
        <v>0</v>
      </c>
      <c r="O277" s="345">
        <v>0</v>
      </c>
      <c r="P277" s="345">
        <v>1385</v>
      </c>
      <c r="Q277" s="345">
        <v>9306</v>
      </c>
      <c r="R277" s="345">
        <v>10691</v>
      </c>
      <c r="S277" s="345"/>
      <c r="T277" s="345">
        <v>8450</v>
      </c>
      <c r="U277" s="345">
        <v>-1453</v>
      </c>
      <c r="V277" s="345">
        <v>6997</v>
      </c>
      <c r="X277" s="345">
        <v>-2409.1168000000002</v>
      </c>
      <c r="Y277" s="345">
        <v>-5116.7744000000002</v>
      </c>
      <c r="Z277" s="345">
        <v>-4016.0512000000003</v>
      </c>
      <c r="AA277" s="345">
        <v>-3565.904</v>
      </c>
    </row>
    <row r="278" spans="1:27">
      <c r="A278" s="233">
        <v>39205</v>
      </c>
      <c r="B278" s="234" t="s">
        <v>252</v>
      </c>
      <c r="C278" s="330">
        <v>5.0277000000000004E-3</v>
      </c>
      <c r="D278" s="330">
        <v>4.7574000000000002E-3</v>
      </c>
      <c r="E278" s="345">
        <f>VLOOKUP(A278, '2021 Summary'!A:F,6,FALSE)</f>
        <v>-234036</v>
      </c>
      <c r="F278" s="345">
        <v>-82122</v>
      </c>
      <c r="G278" s="345"/>
      <c r="H278" s="345">
        <v>209389</v>
      </c>
      <c r="I278" s="345">
        <v>8014</v>
      </c>
      <c r="J278" s="345">
        <v>14419</v>
      </c>
      <c r="K278" s="345">
        <v>16569</v>
      </c>
      <c r="L278" s="345">
        <v>248391</v>
      </c>
      <c r="M278" s="345"/>
      <c r="N278" s="345">
        <v>0</v>
      </c>
      <c r="O278" s="345">
        <v>0</v>
      </c>
      <c r="P278" s="345">
        <v>29814</v>
      </c>
      <c r="Q278" s="345">
        <v>40131</v>
      </c>
      <c r="R278" s="345">
        <v>69945</v>
      </c>
      <c r="S278" s="345"/>
      <c r="T278" s="345">
        <v>181857</v>
      </c>
      <c r="U278" s="345">
        <v>-2640</v>
      </c>
      <c r="V278" s="345">
        <v>179217</v>
      </c>
      <c r="X278" s="345">
        <v>-51850.670100000003</v>
      </c>
      <c r="Y278" s="345">
        <v>-110126.74080000001</v>
      </c>
      <c r="Z278" s="345">
        <v>-86436.218400000012</v>
      </c>
      <c r="AA278" s="345">
        <v>-76747.840500000006</v>
      </c>
    </row>
    <row r="279" spans="1:27">
      <c r="A279" s="233">
        <v>39208</v>
      </c>
      <c r="B279" s="234" t="s">
        <v>355</v>
      </c>
      <c r="C279" s="330">
        <v>3.5429999999999999E-4</v>
      </c>
      <c r="D279" s="330">
        <v>3.7359999999999997E-4</v>
      </c>
      <c r="E279" s="345">
        <f>VLOOKUP(A279, '2021 Summary'!A:F,6,FALSE)</f>
        <v>-18379</v>
      </c>
      <c r="F279" s="345">
        <v>-5787</v>
      </c>
      <c r="G279" s="345"/>
      <c r="H279" s="345">
        <v>14756</v>
      </c>
      <c r="I279" s="345">
        <v>565</v>
      </c>
      <c r="J279" s="345">
        <v>1016</v>
      </c>
      <c r="K279" s="345">
        <v>630</v>
      </c>
      <c r="L279" s="345">
        <v>16967</v>
      </c>
      <c r="M279" s="345"/>
      <c r="N279" s="345">
        <v>0</v>
      </c>
      <c r="O279" s="345">
        <v>0</v>
      </c>
      <c r="P279" s="345">
        <v>2101</v>
      </c>
      <c r="Q279" s="345">
        <v>4398</v>
      </c>
      <c r="R279" s="345">
        <v>6499</v>
      </c>
      <c r="S279" s="345"/>
      <c r="T279" s="345">
        <v>12815</v>
      </c>
      <c r="U279" s="345">
        <v>-760</v>
      </c>
      <c r="V279" s="345">
        <v>12055</v>
      </c>
      <c r="X279" s="345">
        <v>-3653.8959</v>
      </c>
      <c r="Y279" s="345">
        <v>-7760.5871999999999</v>
      </c>
      <c r="Z279" s="345">
        <v>-6091.1256000000003</v>
      </c>
      <c r="AA279" s="345">
        <v>-5408.3895000000002</v>
      </c>
    </row>
    <row r="280" spans="1:27">
      <c r="A280" s="233">
        <v>39209</v>
      </c>
      <c r="B280" s="234" t="s">
        <v>253</v>
      </c>
      <c r="C280" s="330">
        <v>1.772E-4</v>
      </c>
      <c r="D280" s="330">
        <v>1.5899999999999999E-4</v>
      </c>
      <c r="E280" s="345">
        <f>VLOOKUP(A280, '2021 Summary'!A:F,6,FALSE)</f>
        <v>-7822</v>
      </c>
      <c r="F280" s="345">
        <v>-2894</v>
      </c>
      <c r="G280" s="345"/>
      <c r="H280" s="345">
        <v>7380</v>
      </c>
      <c r="I280" s="345">
        <v>282</v>
      </c>
      <c r="J280" s="345">
        <v>508</v>
      </c>
      <c r="K280" s="345">
        <v>983</v>
      </c>
      <c r="L280" s="345">
        <v>9153</v>
      </c>
      <c r="M280" s="345"/>
      <c r="N280" s="345">
        <v>0</v>
      </c>
      <c r="O280" s="345">
        <v>0</v>
      </c>
      <c r="P280" s="345">
        <v>1051</v>
      </c>
      <c r="Q280" s="345">
        <v>2435</v>
      </c>
      <c r="R280" s="345">
        <v>3486</v>
      </c>
      <c r="S280" s="345"/>
      <c r="T280" s="345">
        <v>6410</v>
      </c>
      <c r="U280" s="345">
        <v>-164</v>
      </c>
      <c r="V280" s="345">
        <v>6246</v>
      </c>
      <c r="X280" s="345">
        <v>-1827.4636</v>
      </c>
      <c r="Y280" s="345">
        <v>-3881.3887999999997</v>
      </c>
      <c r="Z280" s="345">
        <v>-3046.4223999999999</v>
      </c>
      <c r="AA280" s="345">
        <v>-2704.9580000000001</v>
      </c>
    </row>
    <row r="281" spans="1:27">
      <c r="A281" s="233">
        <v>39220</v>
      </c>
      <c r="B281" s="234" t="s">
        <v>427</v>
      </c>
      <c r="C281" s="330">
        <v>5.5999999999999999E-5</v>
      </c>
      <c r="D281" s="330">
        <v>5.9899999999999999E-5</v>
      </c>
      <c r="E281" s="345">
        <f>VLOOKUP(A281, '2021 Summary'!A:F,6,FALSE)</f>
        <v>-2947</v>
      </c>
      <c r="F281" s="345">
        <v>-915</v>
      </c>
      <c r="G281" s="345"/>
      <c r="H281" s="345">
        <v>2332</v>
      </c>
      <c r="I281" s="345">
        <v>89</v>
      </c>
      <c r="J281" s="345">
        <v>161</v>
      </c>
      <c r="K281" s="345">
        <v>220</v>
      </c>
      <c r="L281" s="345">
        <v>2802</v>
      </c>
      <c r="M281" s="345"/>
      <c r="N281" s="345">
        <v>0</v>
      </c>
      <c r="O281" s="345">
        <v>0</v>
      </c>
      <c r="P281" s="345">
        <v>332</v>
      </c>
      <c r="Q281" s="345">
        <v>4681</v>
      </c>
      <c r="R281" s="345">
        <v>5013</v>
      </c>
      <c r="S281" s="345"/>
      <c r="T281" s="345">
        <v>2026</v>
      </c>
      <c r="U281" s="345">
        <v>-746</v>
      </c>
      <c r="V281" s="345">
        <v>1280</v>
      </c>
      <c r="X281" s="345">
        <v>-577.52800000000002</v>
      </c>
      <c r="Y281" s="345">
        <v>-1226.624</v>
      </c>
      <c r="Z281" s="345">
        <v>-962.75199999999995</v>
      </c>
      <c r="AA281" s="345">
        <v>-854.84</v>
      </c>
    </row>
    <row r="282" spans="1:27">
      <c r="A282" s="233">
        <v>39300</v>
      </c>
      <c r="B282" s="234" t="s">
        <v>254</v>
      </c>
      <c r="C282" s="330">
        <v>5.6539999999999997E-4</v>
      </c>
      <c r="D282" s="330">
        <v>5.9190000000000002E-4</v>
      </c>
      <c r="E282" s="345">
        <f>VLOOKUP(A282, '2021 Summary'!A:F,6,FALSE)</f>
        <v>-29118</v>
      </c>
      <c r="F282" s="345">
        <v>-9235</v>
      </c>
      <c r="G282" s="345"/>
      <c r="H282" s="345">
        <v>23547</v>
      </c>
      <c r="I282" s="345">
        <v>901</v>
      </c>
      <c r="J282" s="345">
        <v>1622</v>
      </c>
      <c r="K282" s="345">
        <v>16061</v>
      </c>
      <c r="L282" s="345">
        <v>42131</v>
      </c>
      <c r="M282" s="345"/>
      <c r="N282" s="345">
        <v>0</v>
      </c>
      <c r="O282" s="345">
        <v>0</v>
      </c>
      <c r="P282" s="345">
        <v>3353</v>
      </c>
      <c r="Q282" s="345">
        <v>0</v>
      </c>
      <c r="R282" s="345">
        <v>3353</v>
      </c>
      <c r="S282" s="345"/>
      <c r="T282" s="345">
        <v>20451</v>
      </c>
      <c r="U282" s="345">
        <v>2760</v>
      </c>
      <c r="V282" s="345">
        <v>23211</v>
      </c>
      <c r="X282" s="345">
        <v>-5830.9701999999997</v>
      </c>
      <c r="Y282" s="345">
        <v>-12384.5216</v>
      </c>
      <c r="Z282" s="345">
        <v>-9720.3567999999996</v>
      </c>
      <c r="AA282" s="345">
        <v>-8630.8310000000001</v>
      </c>
    </row>
    <row r="283" spans="1:27">
      <c r="A283" s="233">
        <v>39301</v>
      </c>
      <c r="B283" s="234" t="s">
        <v>255</v>
      </c>
      <c r="C283" s="330">
        <v>3.4999999999999997E-5</v>
      </c>
      <c r="D283" s="330">
        <v>2.4700000000000001E-5</v>
      </c>
      <c r="E283" s="345">
        <f>VLOOKUP(A283, '2021 Summary'!A:F,6,FALSE)</f>
        <v>-1215</v>
      </c>
      <c r="F283" s="345">
        <v>-572</v>
      </c>
      <c r="G283" s="345"/>
      <c r="H283" s="345">
        <v>1458</v>
      </c>
      <c r="I283" s="345">
        <v>56</v>
      </c>
      <c r="J283" s="345">
        <v>100</v>
      </c>
      <c r="K283" s="345">
        <v>1545</v>
      </c>
      <c r="L283" s="345">
        <v>3159</v>
      </c>
      <c r="M283" s="345"/>
      <c r="N283" s="345">
        <v>0</v>
      </c>
      <c r="O283" s="345">
        <v>0</v>
      </c>
      <c r="P283" s="345">
        <v>208</v>
      </c>
      <c r="Q283" s="345">
        <v>710</v>
      </c>
      <c r="R283" s="345">
        <v>918</v>
      </c>
      <c r="S283" s="345"/>
      <c r="T283" s="345">
        <v>1266</v>
      </c>
      <c r="U283" s="345">
        <v>273</v>
      </c>
      <c r="V283" s="345">
        <v>1539</v>
      </c>
      <c r="X283" s="345">
        <v>-360.95499999999998</v>
      </c>
      <c r="Y283" s="345">
        <v>-766.64</v>
      </c>
      <c r="Z283" s="345">
        <v>-601.71999999999991</v>
      </c>
      <c r="AA283" s="345">
        <v>-534.27499999999998</v>
      </c>
    </row>
    <row r="284" spans="1:27">
      <c r="A284" s="233">
        <v>39400</v>
      </c>
      <c r="B284" s="234" t="s">
        <v>256</v>
      </c>
      <c r="C284" s="330">
        <v>3.9879999999999999E-4</v>
      </c>
      <c r="D284" s="330">
        <v>4.258E-4</v>
      </c>
      <c r="E284" s="345">
        <f>VLOOKUP(A284, '2021 Summary'!A:F,6,FALSE)</f>
        <v>-20947</v>
      </c>
      <c r="F284" s="345">
        <v>-6514</v>
      </c>
      <c r="G284" s="345"/>
      <c r="H284" s="345">
        <v>16609</v>
      </c>
      <c r="I284" s="345">
        <v>636</v>
      </c>
      <c r="J284" s="345">
        <v>1144</v>
      </c>
      <c r="K284" s="345">
        <v>12764</v>
      </c>
      <c r="L284" s="345">
        <v>31153</v>
      </c>
      <c r="M284" s="345"/>
      <c r="N284" s="345">
        <v>0</v>
      </c>
      <c r="O284" s="345">
        <v>0</v>
      </c>
      <c r="P284" s="345">
        <v>2365</v>
      </c>
      <c r="Q284" s="345">
        <v>0</v>
      </c>
      <c r="R284" s="345">
        <v>2365</v>
      </c>
      <c r="S284" s="345"/>
      <c r="T284" s="345">
        <v>14425</v>
      </c>
      <c r="U284" s="345">
        <v>2121</v>
      </c>
      <c r="V284" s="345">
        <v>16546</v>
      </c>
      <c r="X284" s="345">
        <v>-4112.8243999999995</v>
      </c>
      <c r="Y284" s="345">
        <v>-8735.3151999999991</v>
      </c>
      <c r="Z284" s="345">
        <v>-6856.1696000000002</v>
      </c>
      <c r="AA284" s="345">
        <v>-6087.6819999999998</v>
      </c>
    </row>
    <row r="285" spans="1:27">
      <c r="A285" s="233">
        <v>39401</v>
      </c>
      <c r="B285" s="234" t="s">
        <v>257</v>
      </c>
      <c r="C285" s="330">
        <v>4.797E-4</v>
      </c>
      <c r="D285" s="330">
        <v>4.5580000000000002E-4</v>
      </c>
      <c r="E285" s="345">
        <f>VLOOKUP(A285, '2021 Summary'!A:F,6,FALSE)</f>
        <v>-22423</v>
      </c>
      <c r="F285" s="345">
        <v>-7835</v>
      </c>
      <c r="G285" s="345"/>
      <c r="H285" s="345">
        <v>19978</v>
      </c>
      <c r="I285" s="345">
        <v>765</v>
      </c>
      <c r="J285" s="345">
        <v>1376</v>
      </c>
      <c r="K285" s="345">
        <v>0</v>
      </c>
      <c r="L285" s="345">
        <v>22119</v>
      </c>
      <c r="M285" s="345"/>
      <c r="N285" s="345">
        <v>0</v>
      </c>
      <c r="O285" s="345">
        <v>0</v>
      </c>
      <c r="P285" s="345">
        <v>2845</v>
      </c>
      <c r="Q285" s="345">
        <v>17004</v>
      </c>
      <c r="R285" s="345">
        <v>19849</v>
      </c>
      <c r="S285" s="345"/>
      <c r="T285" s="345">
        <v>17351</v>
      </c>
      <c r="U285" s="345">
        <v>-3139</v>
      </c>
      <c r="V285" s="345">
        <v>14212</v>
      </c>
      <c r="X285" s="345">
        <v>-4947.1460999999999</v>
      </c>
      <c r="Y285" s="345">
        <v>-10507.3488</v>
      </c>
      <c r="Z285" s="345">
        <v>-8247.0023999999994</v>
      </c>
      <c r="AA285" s="345">
        <v>-7322.6205</v>
      </c>
    </row>
    <row r="286" spans="1:27">
      <c r="A286" s="233">
        <v>39500</v>
      </c>
      <c r="B286" s="234" t="s">
        <v>258</v>
      </c>
      <c r="C286" s="330">
        <v>1.7958E-3</v>
      </c>
      <c r="D286" s="330">
        <v>1.8182000000000001E-3</v>
      </c>
      <c r="E286" s="345">
        <f>VLOOKUP(A286, '2021 Summary'!A:F,6,FALSE)</f>
        <v>-89445</v>
      </c>
      <c r="F286" s="345">
        <v>-29333</v>
      </c>
      <c r="G286" s="345"/>
      <c r="H286" s="345">
        <v>74790</v>
      </c>
      <c r="I286" s="345">
        <v>2863</v>
      </c>
      <c r="J286" s="345">
        <v>5150</v>
      </c>
      <c r="K286" s="345">
        <v>1003</v>
      </c>
      <c r="L286" s="345">
        <v>83806</v>
      </c>
      <c r="M286" s="345"/>
      <c r="N286" s="345">
        <v>0</v>
      </c>
      <c r="O286" s="345">
        <v>0</v>
      </c>
      <c r="P286" s="345">
        <v>10649</v>
      </c>
      <c r="Q286" s="345">
        <v>8331</v>
      </c>
      <c r="R286" s="345">
        <v>18980</v>
      </c>
      <c r="S286" s="345"/>
      <c r="T286" s="345">
        <v>64956</v>
      </c>
      <c r="U286" s="345">
        <v>-1591</v>
      </c>
      <c r="V286" s="345">
        <v>63365</v>
      </c>
      <c r="X286" s="345">
        <v>-18520.0854</v>
      </c>
      <c r="Y286" s="345">
        <v>-39335.203199999996</v>
      </c>
      <c r="Z286" s="345">
        <v>-30873.393599999999</v>
      </c>
      <c r="AA286" s="345">
        <v>-27412.886999999999</v>
      </c>
    </row>
    <row r="287" spans="1:27">
      <c r="A287" s="233">
        <v>39501</v>
      </c>
      <c r="B287" s="234" t="s">
        <v>259</v>
      </c>
      <c r="C287" s="330">
        <v>5.0899999999999997E-5</v>
      </c>
      <c r="D287" s="330">
        <v>5.3999999999999998E-5</v>
      </c>
      <c r="E287" s="345">
        <f>VLOOKUP(A287, '2021 Summary'!A:F,6,FALSE)</f>
        <v>-2656</v>
      </c>
      <c r="F287" s="345">
        <v>-831</v>
      </c>
      <c r="G287" s="345"/>
      <c r="H287" s="345">
        <v>2120</v>
      </c>
      <c r="I287" s="345">
        <v>81</v>
      </c>
      <c r="J287" s="345">
        <v>146</v>
      </c>
      <c r="K287" s="345">
        <v>462</v>
      </c>
      <c r="L287" s="345">
        <v>2809</v>
      </c>
      <c r="M287" s="345"/>
      <c r="N287" s="345">
        <v>0</v>
      </c>
      <c r="O287" s="345">
        <v>0</v>
      </c>
      <c r="P287" s="345">
        <v>302</v>
      </c>
      <c r="Q287" s="345">
        <v>467</v>
      </c>
      <c r="R287" s="345">
        <v>769</v>
      </c>
      <c r="S287" s="345"/>
      <c r="T287" s="345">
        <v>1841</v>
      </c>
      <c r="U287" s="345">
        <v>60</v>
      </c>
      <c r="V287" s="345">
        <v>1901</v>
      </c>
      <c r="X287" s="345">
        <v>-524.93169999999998</v>
      </c>
      <c r="Y287" s="345">
        <v>-1114.9135999999999</v>
      </c>
      <c r="Z287" s="345">
        <v>-875.07279999999992</v>
      </c>
      <c r="AA287" s="345">
        <v>-776.98849999999993</v>
      </c>
    </row>
    <row r="288" spans="1:27">
      <c r="A288" s="233">
        <v>39600</v>
      </c>
      <c r="B288" s="234" t="s">
        <v>260</v>
      </c>
      <c r="C288" s="330">
        <v>5.1310000000000001E-3</v>
      </c>
      <c r="D288" s="330">
        <v>5.6533E-3</v>
      </c>
      <c r="E288" s="345">
        <f>VLOOKUP(A288, '2021 Summary'!A:F,6,FALSE)</f>
        <v>-278108</v>
      </c>
      <c r="F288" s="345">
        <v>-83810</v>
      </c>
      <c r="G288" s="345"/>
      <c r="H288" s="345">
        <v>213691</v>
      </c>
      <c r="I288" s="345">
        <v>8179</v>
      </c>
      <c r="J288" s="345">
        <v>14716</v>
      </c>
      <c r="K288" s="345">
        <v>45429</v>
      </c>
      <c r="L288" s="345">
        <v>282015</v>
      </c>
      <c r="M288" s="345"/>
      <c r="N288" s="345">
        <v>0</v>
      </c>
      <c r="O288" s="345">
        <v>0</v>
      </c>
      <c r="P288" s="345">
        <v>30427</v>
      </c>
      <c r="Q288" s="345">
        <v>914</v>
      </c>
      <c r="R288" s="345">
        <v>31341</v>
      </c>
      <c r="S288" s="345"/>
      <c r="T288" s="345">
        <v>185593</v>
      </c>
      <c r="U288" s="345">
        <v>5616</v>
      </c>
      <c r="V288" s="345">
        <v>191209</v>
      </c>
      <c r="X288" s="345">
        <v>-52916.003000000004</v>
      </c>
      <c r="Y288" s="345">
        <v>-112389.424</v>
      </c>
      <c r="Z288" s="345">
        <v>-88212.152000000002</v>
      </c>
      <c r="AA288" s="345">
        <v>-78324.714999999997</v>
      </c>
    </row>
    <row r="289" spans="1:27">
      <c r="A289" s="233">
        <v>39605</v>
      </c>
      <c r="B289" s="234" t="s">
        <v>261</v>
      </c>
      <c r="C289" s="330">
        <v>8.4279999999999999E-4</v>
      </c>
      <c r="D289" s="330">
        <v>8.1749999999999998E-4</v>
      </c>
      <c r="E289" s="345">
        <f>VLOOKUP(A289, '2021 Summary'!A:F,6,FALSE)</f>
        <v>-40216</v>
      </c>
      <c r="F289" s="345">
        <v>-13766</v>
      </c>
      <c r="G289" s="345"/>
      <c r="H289" s="345">
        <v>35100</v>
      </c>
      <c r="I289" s="345">
        <v>1343</v>
      </c>
      <c r="J289" s="345">
        <v>2417</v>
      </c>
      <c r="K289" s="345">
        <v>3762</v>
      </c>
      <c r="L289" s="345">
        <v>42622</v>
      </c>
      <c r="M289" s="345"/>
      <c r="N289" s="345">
        <v>0</v>
      </c>
      <c r="O289" s="345">
        <v>0</v>
      </c>
      <c r="P289" s="345">
        <v>4998</v>
      </c>
      <c r="Q289" s="345">
        <v>2325</v>
      </c>
      <c r="R289" s="345">
        <v>7323</v>
      </c>
      <c r="S289" s="345"/>
      <c r="T289" s="345">
        <v>30485</v>
      </c>
      <c r="U289" s="345">
        <v>227</v>
      </c>
      <c r="V289" s="345">
        <v>30712</v>
      </c>
      <c r="X289" s="345">
        <v>-8691.7963999999993</v>
      </c>
      <c r="Y289" s="345">
        <v>-18460.691200000001</v>
      </c>
      <c r="Z289" s="345">
        <v>-14489.417600000001</v>
      </c>
      <c r="AA289" s="345">
        <v>-12865.342000000001</v>
      </c>
    </row>
    <row r="290" spans="1:27">
      <c r="A290" s="233">
        <v>39700</v>
      </c>
      <c r="B290" s="234" t="s">
        <v>262</v>
      </c>
      <c r="C290" s="330">
        <v>2.9989000000000001E-3</v>
      </c>
      <c r="D290" s="330">
        <v>3.0921E-3</v>
      </c>
      <c r="E290" s="345">
        <f>VLOOKUP(A290, '2021 Summary'!A:F,6,FALSE)</f>
        <v>-152113</v>
      </c>
      <c r="F290" s="345">
        <v>-48984</v>
      </c>
      <c r="G290" s="345"/>
      <c r="H290" s="345">
        <v>124895</v>
      </c>
      <c r="I290" s="345">
        <v>4780</v>
      </c>
      <c r="J290" s="345">
        <v>8601</v>
      </c>
      <c r="K290" s="345">
        <v>14944</v>
      </c>
      <c r="L290" s="345">
        <v>153220</v>
      </c>
      <c r="M290" s="345"/>
      <c r="N290" s="345">
        <v>0</v>
      </c>
      <c r="O290" s="345">
        <v>0</v>
      </c>
      <c r="P290" s="345">
        <v>17783</v>
      </c>
      <c r="Q290" s="345">
        <v>0</v>
      </c>
      <c r="R290" s="345">
        <v>17783</v>
      </c>
      <c r="S290" s="345"/>
      <c r="T290" s="345">
        <v>108473</v>
      </c>
      <c r="U290" s="345">
        <v>2821</v>
      </c>
      <c r="V290" s="345">
        <v>111294</v>
      </c>
      <c r="X290" s="345">
        <v>-30927.655699999999</v>
      </c>
      <c r="Y290" s="345">
        <v>-65687.905599999998</v>
      </c>
      <c r="Z290" s="345">
        <v>-51557.088800000005</v>
      </c>
      <c r="AA290" s="345">
        <v>-45778.208500000001</v>
      </c>
    </row>
    <row r="291" spans="1:27">
      <c r="A291" s="233">
        <v>39703</v>
      </c>
      <c r="B291" s="234" t="s">
        <v>263</v>
      </c>
      <c r="C291" s="330">
        <v>2.2770000000000001E-4</v>
      </c>
      <c r="D291" s="330">
        <v>2.2220000000000001E-4</v>
      </c>
      <c r="E291" s="345">
        <f>VLOOKUP(A291, '2021 Summary'!A:F,6,FALSE)</f>
        <v>-10931</v>
      </c>
      <c r="F291" s="345">
        <v>-3719</v>
      </c>
      <c r="G291" s="345"/>
      <c r="H291" s="345">
        <v>9483</v>
      </c>
      <c r="I291" s="345">
        <v>363</v>
      </c>
      <c r="J291" s="345">
        <v>653</v>
      </c>
      <c r="K291" s="345">
        <v>0</v>
      </c>
      <c r="L291" s="345">
        <v>10499</v>
      </c>
      <c r="M291" s="345"/>
      <c r="N291" s="345">
        <v>0</v>
      </c>
      <c r="O291" s="345">
        <v>0</v>
      </c>
      <c r="P291" s="345">
        <v>1350</v>
      </c>
      <c r="Q291" s="345">
        <v>6624</v>
      </c>
      <c r="R291" s="345">
        <v>7974</v>
      </c>
      <c r="S291" s="345"/>
      <c r="T291" s="345">
        <v>8236</v>
      </c>
      <c r="U291" s="345">
        <v>-1547</v>
      </c>
      <c r="V291" s="345">
        <v>6689</v>
      </c>
      <c r="X291" s="345">
        <v>-2348.2701000000002</v>
      </c>
      <c r="Y291" s="345">
        <v>-4987.5407999999998</v>
      </c>
      <c r="Z291" s="345">
        <v>-3914.6184000000003</v>
      </c>
      <c r="AA291" s="345">
        <v>-3475.8405000000002</v>
      </c>
    </row>
    <row r="292" spans="1:27">
      <c r="A292" s="233">
        <v>39705</v>
      </c>
      <c r="B292" s="234" t="s">
        <v>264</v>
      </c>
      <c r="C292" s="330">
        <v>7.5719999999999997E-4</v>
      </c>
      <c r="D292" s="330">
        <v>7.674E-4</v>
      </c>
      <c r="E292" s="345">
        <f>VLOOKUP(A292, '2021 Summary'!A:F,6,FALSE)</f>
        <v>-37751</v>
      </c>
      <c r="F292" s="345">
        <v>-12368</v>
      </c>
      <c r="G292" s="345"/>
      <c r="H292" s="345">
        <v>31535</v>
      </c>
      <c r="I292" s="345">
        <v>1207</v>
      </c>
      <c r="J292" s="345">
        <v>2172</v>
      </c>
      <c r="K292" s="345">
        <v>4231</v>
      </c>
      <c r="L292" s="345">
        <v>39145</v>
      </c>
      <c r="M292" s="345"/>
      <c r="N292" s="345">
        <v>0</v>
      </c>
      <c r="O292" s="345">
        <v>0</v>
      </c>
      <c r="P292" s="345">
        <v>4490</v>
      </c>
      <c r="Q292" s="345">
        <v>976</v>
      </c>
      <c r="R292" s="345">
        <v>5466</v>
      </c>
      <c r="S292" s="345"/>
      <c r="T292" s="345">
        <v>27389</v>
      </c>
      <c r="U292" s="345">
        <v>623</v>
      </c>
      <c r="V292" s="345">
        <v>28012</v>
      </c>
      <c r="X292" s="345">
        <v>-7809.0036</v>
      </c>
      <c r="Y292" s="345">
        <v>-16585.7088</v>
      </c>
      <c r="Z292" s="345">
        <v>-13017.7824</v>
      </c>
      <c r="AA292" s="345">
        <v>-11558.657999999999</v>
      </c>
    </row>
    <row r="293" spans="1:27">
      <c r="A293" s="233">
        <v>39800</v>
      </c>
      <c r="B293" s="234" t="s">
        <v>265</v>
      </c>
      <c r="C293" s="330">
        <v>3.2705999999999998E-3</v>
      </c>
      <c r="D293" s="330">
        <v>3.3830000000000002E-3</v>
      </c>
      <c r="E293" s="345">
        <f>VLOOKUP(A293, '2021 Summary'!A:F,6,FALSE)</f>
        <v>-166423</v>
      </c>
      <c r="F293" s="345">
        <v>-53422</v>
      </c>
      <c r="G293" s="345"/>
      <c r="H293" s="345">
        <v>136211</v>
      </c>
      <c r="I293" s="345">
        <v>5213</v>
      </c>
      <c r="J293" s="345">
        <v>9380</v>
      </c>
      <c r="K293" s="345">
        <v>36635</v>
      </c>
      <c r="L293" s="345">
        <v>187439</v>
      </c>
      <c r="M293" s="345"/>
      <c r="N293" s="345">
        <v>0</v>
      </c>
      <c r="O293" s="345">
        <v>0</v>
      </c>
      <c r="P293" s="345">
        <v>19395</v>
      </c>
      <c r="Q293" s="345">
        <v>876</v>
      </c>
      <c r="R293" s="345">
        <v>20271</v>
      </c>
      <c r="S293" s="345"/>
      <c r="T293" s="345">
        <v>118301</v>
      </c>
      <c r="U293" s="345">
        <v>5208</v>
      </c>
      <c r="V293" s="345">
        <v>123509</v>
      </c>
      <c r="X293" s="345">
        <v>-33729.697799999994</v>
      </c>
      <c r="Y293" s="345">
        <v>-71639.222399999999</v>
      </c>
      <c r="Z293" s="345">
        <v>-56228.155199999994</v>
      </c>
      <c r="AA293" s="345">
        <v>-49925.708999999995</v>
      </c>
    </row>
    <row r="294" spans="1:27">
      <c r="A294" s="233">
        <v>39805</v>
      </c>
      <c r="B294" s="234" t="s">
        <v>266</v>
      </c>
      <c r="C294" s="330">
        <v>3.9399999999999998E-4</v>
      </c>
      <c r="D294" s="330">
        <v>3.9379999999999998E-4</v>
      </c>
      <c r="E294" s="345">
        <f>VLOOKUP(A294, '2021 Summary'!A:F,6,FALSE)</f>
        <v>-19373</v>
      </c>
      <c r="F294" s="345">
        <v>-6436</v>
      </c>
      <c r="G294" s="345"/>
      <c r="H294" s="345">
        <v>16409</v>
      </c>
      <c r="I294" s="345">
        <v>628</v>
      </c>
      <c r="J294" s="345">
        <v>1130</v>
      </c>
      <c r="K294" s="345">
        <v>3847</v>
      </c>
      <c r="L294" s="345">
        <v>22014</v>
      </c>
      <c r="M294" s="345"/>
      <c r="N294" s="345">
        <v>0</v>
      </c>
      <c r="O294" s="345">
        <v>0</v>
      </c>
      <c r="P294" s="345">
        <v>2336</v>
      </c>
      <c r="Q294" s="345">
        <v>51</v>
      </c>
      <c r="R294" s="345">
        <v>2387</v>
      </c>
      <c r="S294" s="345"/>
      <c r="T294" s="345">
        <v>14251</v>
      </c>
      <c r="U294" s="345">
        <v>853</v>
      </c>
      <c r="V294" s="345">
        <v>15104</v>
      </c>
      <c r="X294" s="345">
        <v>-4063.3219999999997</v>
      </c>
      <c r="Y294" s="345">
        <v>-8630.1759999999995</v>
      </c>
      <c r="Z294" s="345">
        <v>-6773.6480000000001</v>
      </c>
      <c r="AA294" s="345">
        <v>-6014.41</v>
      </c>
    </row>
    <row r="295" spans="1:27">
      <c r="A295" s="233">
        <v>39900</v>
      </c>
      <c r="B295" s="234" t="s">
        <v>267</v>
      </c>
      <c r="C295" s="330">
        <v>1.6151E-3</v>
      </c>
      <c r="D295" s="330">
        <v>1.6873999999999999E-3</v>
      </c>
      <c r="E295" s="345">
        <f>VLOOKUP(A295, '2021 Summary'!A:F,6,FALSE)</f>
        <v>-83010</v>
      </c>
      <c r="F295" s="345">
        <v>-26381</v>
      </c>
      <c r="G295" s="345"/>
      <c r="H295" s="345">
        <v>67264</v>
      </c>
      <c r="I295" s="345">
        <v>2574</v>
      </c>
      <c r="J295" s="345">
        <v>4632</v>
      </c>
      <c r="K295" s="345">
        <v>19980</v>
      </c>
      <c r="L295" s="345">
        <v>94450</v>
      </c>
      <c r="M295" s="345"/>
      <c r="N295" s="345">
        <v>0</v>
      </c>
      <c r="O295" s="345">
        <v>0</v>
      </c>
      <c r="P295" s="345">
        <v>9578</v>
      </c>
      <c r="Q295" s="345">
        <v>0</v>
      </c>
      <c r="R295" s="345">
        <v>9578</v>
      </c>
      <c r="S295" s="345"/>
      <c r="T295" s="345">
        <v>58420</v>
      </c>
      <c r="U295" s="345">
        <v>3249</v>
      </c>
      <c r="V295" s="345">
        <v>61669</v>
      </c>
      <c r="X295" s="345">
        <v>-16656.526300000001</v>
      </c>
      <c r="Y295" s="345">
        <v>-35377.150399999999</v>
      </c>
      <c r="Z295" s="345">
        <v>-27766.799199999998</v>
      </c>
      <c r="AA295" s="345">
        <v>-24654.501499999998</v>
      </c>
    </row>
    <row r="296" spans="1:27">
      <c r="A296" s="233">
        <v>51000</v>
      </c>
      <c r="B296" s="234" t="s">
        <v>332</v>
      </c>
      <c r="C296" s="330">
        <v>2.4651099999999999E-2</v>
      </c>
      <c r="D296" s="330">
        <v>2.6344699999999999E-2</v>
      </c>
      <c r="E296" s="345">
        <f>VLOOKUP(A296, '2021 Summary'!A:F,6,FALSE)</f>
        <v>-1296001</v>
      </c>
      <c r="F296" s="345">
        <v>-402651</v>
      </c>
      <c r="G296" s="345"/>
      <c r="H296" s="345">
        <v>1026644</v>
      </c>
      <c r="I296" s="345">
        <v>39294</v>
      </c>
      <c r="J296" s="345">
        <v>70699</v>
      </c>
      <c r="K296" s="345">
        <v>509192</v>
      </c>
      <c r="L296" s="345">
        <v>1645829</v>
      </c>
      <c r="M296" s="345"/>
      <c r="N296" s="345">
        <v>0</v>
      </c>
      <c r="O296" s="345">
        <v>0</v>
      </c>
      <c r="P296" s="345">
        <v>146181</v>
      </c>
      <c r="Q296" s="345">
        <v>152525</v>
      </c>
      <c r="R296" s="345">
        <v>298706</v>
      </c>
      <c r="S296" s="345"/>
      <c r="T296" s="345">
        <v>891655</v>
      </c>
      <c r="U296" s="345">
        <v>71789</v>
      </c>
      <c r="V296" s="345">
        <v>963444</v>
      </c>
      <c r="X296" s="345">
        <v>-254226.79429999998</v>
      </c>
      <c r="Y296" s="345">
        <v>-539957.69439999992</v>
      </c>
      <c r="Z296" s="345">
        <v>-423801.71119999996</v>
      </c>
      <c r="AA296" s="345">
        <v>-376299.04149999999</v>
      </c>
    </row>
    <row r="297" spans="1:27">
      <c r="A297" s="233">
        <v>51000.2</v>
      </c>
      <c r="B297" s="234" t="s">
        <v>333</v>
      </c>
      <c r="C297" s="330">
        <v>5.66E-5</v>
      </c>
      <c r="D297" s="330">
        <v>5.1900000000000001E-5</v>
      </c>
      <c r="E297" s="345">
        <f>VLOOKUP(A297, '2021 Summary'!A:F,6,FALSE)</f>
        <v>-2553</v>
      </c>
      <c r="F297" s="345">
        <v>-925</v>
      </c>
      <c r="G297" s="345"/>
      <c r="H297" s="345">
        <v>2357</v>
      </c>
      <c r="I297" s="345">
        <v>90</v>
      </c>
      <c r="J297" s="345">
        <v>162</v>
      </c>
      <c r="K297" s="345">
        <v>427</v>
      </c>
      <c r="L297" s="345">
        <v>3036</v>
      </c>
      <c r="M297" s="345"/>
      <c r="N297" s="345">
        <v>0</v>
      </c>
      <c r="O297" s="345">
        <v>0</v>
      </c>
      <c r="P297" s="345">
        <v>336</v>
      </c>
      <c r="Q297" s="345">
        <v>2534</v>
      </c>
      <c r="R297" s="345">
        <v>2870</v>
      </c>
      <c r="S297" s="345"/>
      <c r="T297" s="345">
        <v>2047</v>
      </c>
      <c r="U297" s="345">
        <v>-314</v>
      </c>
      <c r="V297" s="345">
        <v>1733</v>
      </c>
      <c r="X297" s="345">
        <v>-583.71580000000006</v>
      </c>
      <c r="Y297" s="345">
        <v>-1239.7664</v>
      </c>
      <c r="Z297" s="345">
        <v>-973.06719999999996</v>
      </c>
      <c r="AA297" s="345">
        <v>-863.99900000000002</v>
      </c>
    </row>
    <row r="298" spans="1:27">
      <c r="A298" s="233">
        <v>51000.3</v>
      </c>
      <c r="B298" s="234" t="s">
        <v>334</v>
      </c>
      <c r="C298" s="330">
        <v>7.1469999999999997E-4</v>
      </c>
      <c r="D298" s="330">
        <v>7.0370000000000003E-4</v>
      </c>
      <c r="E298" s="345">
        <f>VLOOKUP(A298, '2021 Summary'!A:F,6,FALSE)</f>
        <v>-34618</v>
      </c>
      <c r="F298" s="345">
        <v>-11674</v>
      </c>
      <c r="G298" s="345"/>
      <c r="H298" s="345">
        <v>29765</v>
      </c>
      <c r="I298" s="345">
        <v>1139</v>
      </c>
      <c r="J298" s="345">
        <v>2050</v>
      </c>
      <c r="K298" s="345">
        <v>2028</v>
      </c>
      <c r="L298" s="345">
        <v>34982</v>
      </c>
      <c r="M298" s="345"/>
      <c r="N298" s="345">
        <v>0</v>
      </c>
      <c r="O298" s="345">
        <v>0</v>
      </c>
      <c r="P298" s="345">
        <v>4238</v>
      </c>
      <c r="Q298" s="345">
        <v>1522</v>
      </c>
      <c r="R298" s="345">
        <v>5760</v>
      </c>
      <c r="S298" s="345"/>
      <c r="T298" s="345">
        <v>25851</v>
      </c>
      <c r="U298" s="345">
        <v>-195</v>
      </c>
      <c r="V298" s="345">
        <v>25656</v>
      </c>
      <c r="X298" s="345">
        <v>-7370.7010999999993</v>
      </c>
      <c r="Y298" s="345">
        <v>-15654.7888</v>
      </c>
      <c r="Z298" s="345">
        <v>-12287.1224</v>
      </c>
      <c r="AA298" s="345">
        <v>-10909.895499999999</v>
      </c>
    </row>
    <row r="299" spans="1:27">
      <c r="A299" s="233"/>
      <c r="B299" s="234"/>
      <c r="C299" s="330"/>
      <c r="D299" s="330"/>
      <c r="E299" s="330"/>
      <c r="F299" s="345"/>
      <c r="G299" s="345"/>
      <c r="H299" s="345"/>
      <c r="I299" s="345"/>
      <c r="J299" s="345"/>
      <c r="K299" s="345"/>
      <c r="L299" s="345"/>
      <c r="M299" s="345"/>
      <c r="N299" s="345"/>
      <c r="O299" s="345"/>
      <c r="P299" s="345"/>
      <c r="Q299" s="345"/>
      <c r="R299" s="345"/>
      <c r="S299" s="345"/>
      <c r="T299" s="345"/>
      <c r="U299" s="345"/>
      <c r="V299" s="345"/>
    </row>
    <row r="300" spans="1:27" s="340" customFormat="1">
      <c r="A300" s="333" t="s">
        <v>428</v>
      </c>
      <c r="B300" s="347" t="s">
        <v>335</v>
      </c>
      <c r="C300" s="348">
        <v>0.99999999999999989</v>
      </c>
      <c r="D300" s="348">
        <v>1.0000000000000004</v>
      </c>
      <c r="E300" s="349">
        <f>SUM(E4:E298)</f>
        <v>-49193987</v>
      </c>
      <c r="F300" s="349">
        <v>-16334002</v>
      </c>
      <c r="G300" s="349"/>
      <c r="H300" s="349">
        <v>41647008</v>
      </c>
      <c r="I300" s="349">
        <v>1594008</v>
      </c>
      <c r="J300" s="349">
        <v>2867993</v>
      </c>
      <c r="K300" s="349">
        <v>4070383</v>
      </c>
      <c r="L300" s="349">
        <v>50179392</v>
      </c>
      <c r="M300" s="349"/>
      <c r="N300" s="349">
        <v>0</v>
      </c>
      <c r="O300" s="349">
        <v>0</v>
      </c>
      <c r="P300" s="349">
        <v>5930003</v>
      </c>
      <c r="Q300" s="349">
        <v>4070354</v>
      </c>
      <c r="R300" s="349">
        <v>10000357</v>
      </c>
      <c r="S300" s="349"/>
      <c r="T300" s="349">
        <v>36171002</v>
      </c>
      <c r="U300" s="349">
        <v>-15</v>
      </c>
      <c r="V300" s="349">
        <v>36170987</v>
      </c>
      <c r="X300" s="349">
        <v>-10313000</v>
      </c>
      <c r="Y300" s="349">
        <v>-21904000.000000019</v>
      </c>
      <c r="Z300" s="349">
        <v>-17192000.000000004</v>
      </c>
      <c r="AA300" s="349">
        <v>-15264999.999999996</v>
      </c>
    </row>
    <row r="304" spans="1:27">
      <c r="B304" s="361" t="s">
        <v>367</v>
      </c>
      <c r="C304" s="362" t="s">
        <v>368</v>
      </c>
    </row>
    <row r="305" spans="2:3">
      <c r="B305" s="234" t="s">
        <v>0</v>
      </c>
      <c r="C305" s="233">
        <v>10200</v>
      </c>
    </row>
    <row r="306" spans="2:3">
      <c r="B306" s="234" t="s">
        <v>1</v>
      </c>
      <c r="C306" s="233">
        <v>10400</v>
      </c>
    </row>
    <row r="307" spans="2:3">
      <c r="B307" s="234" t="s">
        <v>2</v>
      </c>
      <c r="C307" s="233">
        <v>10500</v>
      </c>
    </row>
    <row r="308" spans="2:3">
      <c r="B308" s="234" t="s">
        <v>342</v>
      </c>
      <c r="C308" s="233">
        <v>10700</v>
      </c>
    </row>
    <row r="309" spans="2:3">
      <c r="B309" s="234" t="s">
        <v>3</v>
      </c>
      <c r="C309" s="233">
        <v>10800</v>
      </c>
    </row>
    <row r="310" spans="2:3">
      <c r="B310" s="234" t="s">
        <v>4</v>
      </c>
      <c r="C310" s="233">
        <v>10850</v>
      </c>
    </row>
    <row r="311" spans="2:3">
      <c r="B311" s="234" t="s">
        <v>5</v>
      </c>
      <c r="C311" s="233">
        <v>10900</v>
      </c>
    </row>
    <row r="312" spans="2:3">
      <c r="B312" s="234" t="s">
        <v>6</v>
      </c>
      <c r="C312" s="233">
        <v>10910</v>
      </c>
    </row>
    <row r="313" spans="2:3">
      <c r="B313" s="234" t="s">
        <v>7</v>
      </c>
      <c r="C313" s="233">
        <v>10930</v>
      </c>
    </row>
    <row r="314" spans="2:3">
      <c r="B314" s="234" t="s">
        <v>8</v>
      </c>
      <c r="C314" s="233">
        <v>10940</v>
      </c>
    </row>
    <row r="315" spans="2:3">
      <c r="B315" s="234" t="s">
        <v>9</v>
      </c>
      <c r="C315" s="233">
        <v>10950</v>
      </c>
    </row>
    <row r="316" spans="2:3">
      <c r="B316" s="234" t="s">
        <v>396</v>
      </c>
      <c r="C316" s="233">
        <v>11050</v>
      </c>
    </row>
    <row r="317" spans="2:3">
      <c r="B317" s="234" t="s">
        <v>10</v>
      </c>
      <c r="C317" s="233">
        <v>11300</v>
      </c>
    </row>
    <row r="318" spans="2:3">
      <c r="B318" s="234" t="s">
        <v>11</v>
      </c>
      <c r="C318" s="233">
        <v>11310</v>
      </c>
    </row>
    <row r="319" spans="2:3">
      <c r="B319" s="234" t="s">
        <v>12</v>
      </c>
      <c r="C319" s="233">
        <v>11600</v>
      </c>
    </row>
    <row r="320" spans="2:3">
      <c r="B320" s="234" t="s">
        <v>13</v>
      </c>
      <c r="C320" s="233">
        <v>11900</v>
      </c>
    </row>
    <row r="321" spans="2:3">
      <c r="B321" s="234" t="s">
        <v>14</v>
      </c>
      <c r="C321" s="233">
        <v>12100</v>
      </c>
    </row>
    <row r="322" spans="2:3">
      <c r="B322" s="234" t="s">
        <v>15</v>
      </c>
      <c r="C322" s="233">
        <v>12150</v>
      </c>
    </row>
    <row r="323" spans="2:3">
      <c r="B323" s="234" t="s">
        <v>16</v>
      </c>
      <c r="C323" s="233">
        <v>12160</v>
      </c>
    </row>
    <row r="324" spans="2:3">
      <c r="B324" s="234" t="s">
        <v>17</v>
      </c>
      <c r="C324" s="233">
        <v>12220</v>
      </c>
    </row>
    <row r="325" spans="2:3">
      <c r="B325" s="234" t="s">
        <v>18</v>
      </c>
      <c r="C325" s="233">
        <v>12510</v>
      </c>
    </row>
    <row r="326" spans="2:3">
      <c r="B326" s="234" t="s">
        <v>19</v>
      </c>
      <c r="C326" s="233">
        <v>12600</v>
      </c>
    </row>
    <row r="327" spans="2:3">
      <c r="B327" s="234" t="s">
        <v>20</v>
      </c>
      <c r="C327" s="233">
        <v>12700</v>
      </c>
    </row>
    <row r="328" spans="2:3">
      <c r="B328" s="234" t="s">
        <v>21</v>
      </c>
      <c r="C328" s="233">
        <v>13500</v>
      </c>
    </row>
    <row r="329" spans="2:3">
      <c r="B329" s="234" t="s">
        <v>22</v>
      </c>
      <c r="C329" s="233">
        <v>13700</v>
      </c>
    </row>
    <row r="330" spans="2:3">
      <c r="B330" s="234" t="s">
        <v>327</v>
      </c>
      <c r="C330" s="233">
        <v>14300</v>
      </c>
    </row>
    <row r="331" spans="2:3">
      <c r="B331" s="234" t="s">
        <v>328</v>
      </c>
      <c r="C331" s="233">
        <v>14300.2</v>
      </c>
    </row>
    <row r="332" spans="2:3">
      <c r="B332" s="234" t="s">
        <v>343</v>
      </c>
      <c r="C332" s="233">
        <v>18400</v>
      </c>
    </row>
    <row r="333" spans="2:3">
      <c r="B333" s="234" t="s">
        <v>24</v>
      </c>
      <c r="C333" s="233">
        <v>18600</v>
      </c>
    </row>
    <row r="334" spans="2:3">
      <c r="B334" s="234" t="s">
        <v>25</v>
      </c>
      <c r="C334" s="233">
        <v>18640</v>
      </c>
    </row>
    <row r="335" spans="2:3">
      <c r="B335" s="234" t="s">
        <v>27</v>
      </c>
      <c r="C335" s="233">
        <v>18740</v>
      </c>
    </row>
    <row r="336" spans="2:3">
      <c r="B336" s="234" t="s">
        <v>28</v>
      </c>
      <c r="C336" s="233">
        <v>18780</v>
      </c>
    </row>
    <row r="337" spans="2:3">
      <c r="B337" s="234" t="s">
        <v>29</v>
      </c>
      <c r="C337" s="233">
        <v>19005</v>
      </c>
    </row>
    <row r="338" spans="2:3">
      <c r="B338" s="234" t="s">
        <v>30</v>
      </c>
      <c r="C338" s="233">
        <v>19100</v>
      </c>
    </row>
    <row r="339" spans="2:3">
      <c r="B339" s="234" t="s">
        <v>31</v>
      </c>
      <c r="C339" s="233">
        <v>20100</v>
      </c>
    </row>
    <row r="340" spans="2:3">
      <c r="B340" s="234" t="s">
        <v>32</v>
      </c>
      <c r="C340" s="233">
        <v>20200</v>
      </c>
    </row>
    <row r="341" spans="2:3">
      <c r="B341" s="234" t="s">
        <v>33</v>
      </c>
      <c r="C341" s="233">
        <v>20300</v>
      </c>
    </row>
    <row r="342" spans="2:3">
      <c r="B342" s="234" t="s">
        <v>34</v>
      </c>
      <c r="C342" s="233">
        <v>20400</v>
      </c>
    </row>
    <row r="343" spans="2:3">
      <c r="B343" s="234" t="s">
        <v>35</v>
      </c>
      <c r="C343" s="233">
        <v>20600</v>
      </c>
    </row>
    <row r="344" spans="2:3">
      <c r="B344" s="234" t="s">
        <v>36</v>
      </c>
      <c r="C344" s="233">
        <v>20700</v>
      </c>
    </row>
    <row r="345" spans="2:3">
      <c r="B345" s="234" t="s">
        <v>37</v>
      </c>
      <c r="C345" s="233">
        <v>20800</v>
      </c>
    </row>
    <row r="346" spans="2:3">
      <c r="B346" s="234" t="s">
        <v>38</v>
      </c>
      <c r="C346" s="233">
        <v>20900</v>
      </c>
    </row>
    <row r="347" spans="2:3">
      <c r="B347" s="234" t="s">
        <v>39</v>
      </c>
      <c r="C347" s="233">
        <v>21200</v>
      </c>
    </row>
    <row r="348" spans="2:3">
      <c r="B348" s="234" t="s">
        <v>40</v>
      </c>
      <c r="C348" s="233">
        <v>21300</v>
      </c>
    </row>
    <row r="349" spans="2:3">
      <c r="B349" s="234" t="s">
        <v>344</v>
      </c>
      <c r="C349" s="233">
        <v>21520</v>
      </c>
    </row>
    <row r="350" spans="2:3">
      <c r="B350" s="234" t="s">
        <v>329</v>
      </c>
      <c r="C350" s="233">
        <v>21525</v>
      </c>
    </row>
    <row r="351" spans="2:3">
      <c r="B351" s="234" t="s">
        <v>330</v>
      </c>
      <c r="C351" s="233">
        <v>21525.200000000001</v>
      </c>
    </row>
    <row r="352" spans="2:3">
      <c r="B352" s="234" t="s">
        <v>41</v>
      </c>
      <c r="C352" s="233">
        <v>21550</v>
      </c>
    </row>
    <row r="353" spans="2:3">
      <c r="B353" s="234" t="s">
        <v>42</v>
      </c>
      <c r="C353" s="233">
        <v>21570</v>
      </c>
    </row>
    <row r="354" spans="2:3">
      <c r="B354" s="234" t="s">
        <v>43</v>
      </c>
      <c r="C354" s="233">
        <v>21800</v>
      </c>
    </row>
    <row r="355" spans="2:3">
      <c r="B355" s="234" t="s">
        <v>44</v>
      </c>
      <c r="C355" s="233">
        <v>21900</v>
      </c>
    </row>
    <row r="356" spans="2:3">
      <c r="B356" s="234" t="s">
        <v>45</v>
      </c>
      <c r="C356" s="233">
        <v>22000</v>
      </c>
    </row>
    <row r="357" spans="2:3">
      <c r="B357" s="234" t="s">
        <v>46</v>
      </c>
      <c r="C357" s="233">
        <v>23000</v>
      </c>
    </row>
    <row r="358" spans="2:3">
      <c r="B358" s="234" t="s">
        <v>47</v>
      </c>
      <c r="C358" s="233">
        <v>23100</v>
      </c>
    </row>
    <row r="359" spans="2:3">
      <c r="B359" s="234" t="s">
        <v>48</v>
      </c>
      <c r="C359" s="233">
        <v>23200</v>
      </c>
    </row>
    <row r="360" spans="2:3">
      <c r="B360" s="234" t="s">
        <v>49</v>
      </c>
      <c r="C360" s="233">
        <v>30000</v>
      </c>
    </row>
    <row r="361" spans="2:3">
      <c r="B361" s="234" t="s">
        <v>50</v>
      </c>
      <c r="C361" s="233">
        <v>30100</v>
      </c>
    </row>
    <row r="362" spans="2:3">
      <c r="B362" s="234" t="s">
        <v>51</v>
      </c>
      <c r="C362" s="233">
        <v>30102</v>
      </c>
    </row>
    <row r="363" spans="2:3">
      <c r="B363" s="234" t="s">
        <v>52</v>
      </c>
      <c r="C363" s="233">
        <v>30103</v>
      </c>
    </row>
    <row r="364" spans="2:3">
      <c r="B364" s="234" t="s">
        <v>53</v>
      </c>
      <c r="C364" s="233">
        <v>30104</v>
      </c>
    </row>
    <row r="365" spans="2:3">
      <c r="B365" s="234" t="s">
        <v>54</v>
      </c>
      <c r="C365" s="233">
        <v>30105</v>
      </c>
    </row>
    <row r="366" spans="2:3">
      <c r="B366" s="234" t="s">
        <v>55</v>
      </c>
      <c r="C366" s="233">
        <v>30200</v>
      </c>
    </row>
    <row r="367" spans="2:3">
      <c r="B367" s="234" t="s">
        <v>56</v>
      </c>
      <c r="C367" s="233">
        <v>30300</v>
      </c>
    </row>
    <row r="368" spans="2:3">
      <c r="B368" s="234" t="s">
        <v>57</v>
      </c>
      <c r="C368" s="233">
        <v>30400</v>
      </c>
    </row>
    <row r="369" spans="2:3">
      <c r="B369" s="234" t="s">
        <v>58</v>
      </c>
      <c r="C369" s="233">
        <v>30405</v>
      </c>
    </row>
    <row r="370" spans="2:3">
      <c r="B370" s="234" t="s">
        <v>59</v>
      </c>
      <c r="C370" s="233">
        <v>30500</v>
      </c>
    </row>
    <row r="371" spans="2:3">
      <c r="B371" s="234" t="s">
        <v>60</v>
      </c>
      <c r="C371" s="233">
        <v>30600</v>
      </c>
    </row>
    <row r="372" spans="2:3">
      <c r="B372" s="234" t="s">
        <v>61</v>
      </c>
      <c r="C372" s="233">
        <v>30601</v>
      </c>
    </row>
    <row r="373" spans="2:3">
      <c r="B373" s="234" t="s">
        <v>62</v>
      </c>
      <c r="C373" s="233">
        <v>30700</v>
      </c>
    </row>
    <row r="374" spans="2:3">
      <c r="B374" s="234" t="s">
        <v>63</v>
      </c>
      <c r="C374" s="233">
        <v>30705</v>
      </c>
    </row>
    <row r="375" spans="2:3">
      <c r="B375" s="234" t="s">
        <v>64</v>
      </c>
      <c r="C375" s="233">
        <v>30800</v>
      </c>
    </row>
    <row r="376" spans="2:3">
      <c r="B376" s="234" t="s">
        <v>65</v>
      </c>
      <c r="C376" s="233">
        <v>30900</v>
      </c>
    </row>
    <row r="377" spans="2:3">
      <c r="B377" s="234" t="s">
        <v>66</v>
      </c>
      <c r="C377" s="233">
        <v>30905</v>
      </c>
    </row>
    <row r="378" spans="2:3">
      <c r="B378" s="234" t="s">
        <v>67</v>
      </c>
      <c r="C378" s="233">
        <v>31000</v>
      </c>
    </row>
    <row r="379" spans="2:3">
      <c r="B379" s="234" t="s">
        <v>68</v>
      </c>
      <c r="C379" s="233">
        <v>31005</v>
      </c>
    </row>
    <row r="380" spans="2:3">
      <c r="B380" s="234" t="s">
        <v>69</v>
      </c>
      <c r="C380" s="233">
        <v>31100</v>
      </c>
    </row>
    <row r="381" spans="2:3">
      <c r="B381" s="234" t="s">
        <v>70</v>
      </c>
      <c r="C381" s="233">
        <v>31101</v>
      </c>
    </row>
    <row r="382" spans="2:3">
      <c r="B382" s="234" t="s">
        <v>71</v>
      </c>
      <c r="C382" s="233">
        <v>31102</v>
      </c>
    </row>
    <row r="383" spans="2:3">
      <c r="B383" s="234" t="s">
        <v>72</v>
      </c>
      <c r="C383" s="233">
        <v>31105</v>
      </c>
    </row>
    <row r="384" spans="2:3">
      <c r="B384" s="234" t="s">
        <v>73</v>
      </c>
      <c r="C384" s="233">
        <v>31110</v>
      </c>
    </row>
    <row r="385" spans="2:3">
      <c r="B385" s="234" t="s">
        <v>74</v>
      </c>
      <c r="C385" s="233">
        <v>31200</v>
      </c>
    </row>
    <row r="386" spans="2:3">
      <c r="B386" s="234" t="s">
        <v>75</v>
      </c>
      <c r="C386" s="233">
        <v>31205</v>
      </c>
    </row>
    <row r="387" spans="2:3">
      <c r="B387" s="234" t="s">
        <v>76</v>
      </c>
      <c r="C387" s="233">
        <v>31300</v>
      </c>
    </row>
    <row r="388" spans="2:3">
      <c r="B388" s="234" t="s">
        <v>77</v>
      </c>
      <c r="C388" s="233">
        <v>31301</v>
      </c>
    </row>
    <row r="389" spans="2:3">
      <c r="B389" s="234" t="s">
        <v>78</v>
      </c>
      <c r="C389" s="233">
        <v>31320</v>
      </c>
    </row>
    <row r="390" spans="2:3">
      <c r="B390" s="234" t="s">
        <v>79</v>
      </c>
      <c r="C390" s="233">
        <v>31400</v>
      </c>
    </row>
    <row r="391" spans="2:3">
      <c r="B391" s="234" t="s">
        <v>80</v>
      </c>
      <c r="C391" s="233">
        <v>31405</v>
      </c>
    </row>
    <row r="392" spans="2:3">
      <c r="B392" s="234" t="s">
        <v>81</v>
      </c>
      <c r="C392" s="233">
        <v>31500</v>
      </c>
    </row>
    <row r="393" spans="2:3">
      <c r="B393" s="234" t="s">
        <v>82</v>
      </c>
      <c r="C393" s="233">
        <v>31600</v>
      </c>
    </row>
    <row r="394" spans="2:3">
      <c r="B394" s="234" t="s">
        <v>83</v>
      </c>
      <c r="C394" s="233">
        <v>31605</v>
      </c>
    </row>
    <row r="395" spans="2:3">
      <c r="B395" s="234" t="s">
        <v>84</v>
      </c>
      <c r="C395" s="233">
        <v>31700</v>
      </c>
    </row>
    <row r="396" spans="2:3">
      <c r="B396" s="234" t="s">
        <v>85</v>
      </c>
      <c r="C396" s="233">
        <v>31800</v>
      </c>
    </row>
    <row r="397" spans="2:3">
      <c r="B397" s="234" t="s">
        <v>86</v>
      </c>
      <c r="C397" s="233">
        <v>31805</v>
      </c>
    </row>
    <row r="398" spans="2:3">
      <c r="B398" s="234" t="s">
        <v>87</v>
      </c>
      <c r="C398" s="233">
        <v>31810</v>
      </c>
    </row>
    <row r="399" spans="2:3">
      <c r="B399" s="234" t="s">
        <v>88</v>
      </c>
      <c r="C399" s="233">
        <v>31820</v>
      </c>
    </row>
    <row r="400" spans="2:3">
      <c r="B400" s="234" t="s">
        <v>89</v>
      </c>
      <c r="C400" s="233">
        <v>31900</v>
      </c>
    </row>
    <row r="401" spans="2:3">
      <c r="B401" s="234" t="s">
        <v>90</v>
      </c>
      <c r="C401" s="233">
        <v>32000</v>
      </c>
    </row>
    <row r="402" spans="2:3">
      <c r="B402" s="234" t="s">
        <v>91</v>
      </c>
      <c r="C402" s="233">
        <v>32005</v>
      </c>
    </row>
    <row r="403" spans="2:3">
      <c r="B403" s="234" t="s">
        <v>92</v>
      </c>
      <c r="C403" s="233">
        <v>32100</v>
      </c>
    </row>
    <row r="404" spans="2:3">
      <c r="B404" s="234" t="s">
        <v>93</v>
      </c>
      <c r="C404" s="233">
        <v>32200</v>
      </c>
    </row>
    <row r="405" spans="2:3">
      <c r="B405" s="234" t="s">
        <v>94</v>
      </c>
      <c r="C405" s="233">
        <v>32300</v>
      </c>
    </row>
    <row r="406" spans="2:3">
      <c r="B406" s="234" t="s">
        <v>345</v>
      </c>
      <c r="C406" s="233">
        <v>32305</v>
      </c>
    </row>
    <row r="407" spans="2:3">
      <c r="B407" s="234" t="s">
        <v>95</v>
      </c>
      <c r="C407" s="233">
        <v>32400</v>
      </c>
    </row>
    <row r="408" spans="2:3">
      <c r="B408" s="234" t="s">
        <v>96</v>
      </c>
      <c r="C408" s="233">
        <v>32405</v>
      </c>
    </row>
    <row r="409" spans="2:3">
      <c r="B409" s="234" t="s">
        <v>97</v>
      </c>
      <c r="C409" s="233">
        <v>32410</v>
      </c>
    </row>
    <row r="410" spans="2:3">
      <c r="B410" s="234" t="s">
        <v>346</v>
      </c>
      <c r="C410" s="233">
        <v>32500</v>
      </c>
    </row>
    <row r="411" spans="2:3">
      <c r="B411" s="234" t="s">
        <v>98</v>
      </c>
      <c r="C411" s="233">
        <v>32505</v>
      </c>
    </row>
    <row r="412" spans="2:3">
      <c r="B412" s="234" t="s">
        <v>99</v>
      </c>
      <c r="C412" s="233">
        <v>32600</v>
      </c>
    </row>
    <row r="413" spans="2:3">
      <c r="B413" s="234" t="s">
        <v>100</v>
      </c>
      <c r="C413" s="233">
        <v>32605</v>
      </c>
    </row>
    <row r="414" spans="2:3">
      <c r="B414" s="234" t="s">
        <v>101</v>
      </c>
      <c r="C414" s="233">
        <v>32700</v>
      </c>
    </row>
    <row r="415" spans="2:3">
      <c r="B415" s="234" t="s">
        <v>102</v>
      </c>
      <c r="C415" s="233">
        <v>32800</v>
      </c>
    </row>
    <row r="416" spans="2:3">
      <c r="B416" s="234" t="s">
        <v>103</v>
      </c>
      <c r="C416" s="233">
        <v>32900</v>
      </c>
    </row>
    <row r="417" spans="2:3">
      <c r="B417" s="234" t="s">
        <v>347</v>
      </c>
      <c r="C417" s="233">
        <v>32901</v>
      </c>
    </row>
    <row r="418" spans="2:3">
      <c r="B418" s="234" t="s">
        <v>471</v>
      </c>
      <c r="C418" s="233">
        <v>32904</v>
      </c>
    </row>
    <row r="419" spans="2:3">
      <c r="B419" s="234" t="s">
        <v>104</v>
      </c>
      <c r="C419" s="233">
        <v>32905</v>
      </c>
    </row>
    <row r="420" spans="2:3">
      <c r="B420" s="234" t="s">
        <v>105</v>
      </c>
      <c r="C420" s="233">
        <v>32910</v>
      </c>
    </row>
    <row r="421" spans="2:3">
      <c r="B421" s="234" t="s">
        <v>489</v>
      </c>
      <c r="C421" s="233">
        <v>32915</v>
      </c>
    </row>
    <row r="422" spans="2:3">
      <c r="B422" s="234" t="s">
        <v>106</v>
      </c>
      <c r="C422" s="233">
        <v>32920</v>
      </c>
    </row>
    <row r="423" spans="2:3">
      <c r="B423" s="234" t="s">
        <v>107</v>
      </c>
      <c r="C423" s="233">
        <v>33000</v>
      </c>
    </row>
    <row r="424" spans="2:3">
      <c r="B424" s="234" t="s">
        <v>108</v>
      </c>
      <c r="C424" s="233">
        <v>33001</v>
      </c>
    </row>
    <row r="425" spans="2:3">
      <c r="B425" s="234" t="s">
        <v>109</v>
      </c>
      <c r="C425" s="233">
        <v>33027</v>
      </c>
    </row>
    <row r="426" spans="2:3">
      <c r="B426" s="234" t="s">
        <v>110</v>
      </c>
      <c r="C426" s="233">
        <v>33100</v>
      </c>
    </row>
    <row r="427" spans="2:3">
      <c r="B427" s="234" t="s">
        <v>111</v>
      </c>
      <c r="C427" s="233">
        <v>33105</v>
      </c>
    </row>
    <row r="428" spans="2:3">
      <c r="B428" s="234" t="s">
        <v>112</v>
      </c>
      <c r="C428" s="233">
        <v>33200</v>
      </c>
    </row>
    <row r="429" spans="2:3">
      <c r="B429" s="234" t="s">
        <v>113</v>
      </c>
      <c r="C429" s="233">
        <v>33202</v>
      </c>
    </row>
    <row r="430" spans="2:3">
      <c r="B430" s="234" t="s">
        <v>114</v>
      </c>
      <c r="C430" s="233">
        <v>33203</v>
      </c>
    </row>
    <row r="431" spans="2:3">
      <c r="B431" s="234" t="s">
        <v>115</v>
      </c>
      <c r="C431" s="233">
        <v>33204</v>
      </c>
    </row>
    <row r="432" spans="2:3">
      <c r="B432" s="234" t="s">
        <v>116</v>
      </c>
      <c r="C432" s="233">
        <v>33205</v>
      </c>
    </row>
    <row r="433" spans="2:3">
      <c r="B433" s="234" t="s">
        <v>117</v>
      </c>
      <c r="C433" s="233">
        <v>33206</v>
      </c>
    </row>
    <row r="434" spans="2:3">
      <c r="B434" s="234" t="s">
        <v>316</v>
      </c>
      <c r="C434" s="233">
        <v>33207</v>
      </c>
    </row>
    <row r="435" spans="2:3">
      <c r="B435" s="234" t="s">
        <v>318</v>
      </c>
      <c r="C435" s="233">
        <v>33209</v>
      </c>
    </row>
    <row r="436" spans="2:3">
      <c r="B436" s="234" t="s">
        <v>118</v>
      </c>
      <c r="C436" s="233">
        <v>33300</v>
      </c>
    </row>
    <row r="437" spans="2:3">
      <c r="B437" s="234" t="s">
        <v>119</v>
      </c>
      <c r="C437" s="233">
        <v>33305</v>
      </c>
    </row>
    <row r="438" spans="2:3">
      <c r="B438" s="234" t="s">
        <v>120</v>
      </c>
      <c r="C438" s="233">
        <v>33400</v>
      </c>
    </row>
    <row r="439" spans="2:3">
      <c r="B439" s="234" t="s">
        <v>121</v>
      </c>
      <c r="C439" s="233">
        <v>33402</v>
      </c>
    </row>
    <row r="440" spans="2:3">
      <c r="B440" s="234" t="s">
        <v>122</v>
      </c>
      <c r="C440" s="233">
        <v>33405</v>
      </c>
    </row>
    <row r="441" spans="2:3">
      <c r="B441" s="234" t="s">
        <v>123</v>
      </c>
      <c r="C441" s="233">
        <v>33500</v>
      </c>
    </row>
    <row r="442" spans="2:3">
      <c r="B442" s="234" t="s">
        <v>124</v>
      </c>
      <c r="C442" s="233">
        <v>33501</v>
      </c>
    </row>
    <row r="443" spans="2:3">
      <c r="B443" s="234" t="s">
        <v>125</v>
      </c>
      <c r="C443" s="233">
        <v>33600</v>
      </c>
    </row>
    <row r="444" spans="2:3">
      <c r="B444" s="234" t="s">
        <v>126</v>
      </c>
      <c r="C444" s="233">
        <v>33605</v>
      </c>
    </row>
    <row r="445" spans="2:3">
      <c r="B445" s="234" t="s">
        <v>127</v>
      </c>
      <c r="C445" s="233">
        <v>33700</v>
      </c>
    </row>
    <row r="446" spans="2:3">
      <c r="B446" s="234" t="s">
        <v>128</v>
      </c>
      <c r="C446" s="233">
        <v>33800</v>
      </c>
    </row>
    <row r="447" spans="2:3">
      <c r="B447" s="234" t="s">
        <v>129</v>
      </c>
      <c r="C447" s="233">
        <v>33900</v>
      </c>
    </row>
    <row r="448" spans="2:3">
      <c r="B448" s="234" t="s">
        <v>130</v>
      </c>
      <c r="C448" s="233">
        <v>34000</v>
      </c>
    </row>
    <row r="449" spans="2:3">
      <c r="B449" s="234" t="s">
        <v>131</v>
      </c>
      <c r="C449" s="233">
        <v>34100</v>
      </c>
    </row>
    <row r="450" spans="2:3">
      <c r="B450" s="234" t="s">
        <v>132</v>
      </c>
      <c r="C450" s="233">
        <v>34105</v>
      </c>
    </row>
    <row r="451" spans="2:3">
      <c r="B451" s="234" t="s">
        <v>133</v>
      </c>
      <c r="C451" s="233">
        <v>34200</v>
      </c>
    </row>
    <row r="452" spans="2:3">
      <c r="B452" s="234" t="s">
        <v>134</v>
      </c>
      <c r="C452" s="233">
        <v>34205</v>
      </c>
    </row>
    <row r="453" spans="2:3">
      <c r="B453" s="234" t="s">
        <v>135</v>
      </c>
      <c r="C453" s="233">
        <v>34220</v>
      </c>
    </row>
    <row r="454" spans="2:3">
      <c r="B454" s="234" t="s">
        <v>136</v>
      </c>
      <c r="C454" s="233">
        <v>34230</v>
      </c>
    </row>
    <row r="455" spans="2:3">
      <c r="B455" s="234" t="s">
        <v>137</v>
      </c>
      <c r="C455" s="233">
        <v>34300</v>
      </c>
    </row>
    <row r="456" spans="2:3">
      <c r="B456" s="234" t="s">
        <v>138</v>
      </c>
      <c r="C456" s="233">
        <v>34400</v>
      </c>
    </row>
    <row r="457" spans="2:3">
      <c r="B457" s="234" t="s">
        <v>139</v>
      </c>
      <c r="C457" s="233">
        <v>34405</v>
      </c>
    </row>
    <row r="458" spans="2:3">
      <c r="B458" s="234" t="s">
        <v>140</v>
      </c>
      <c r="C458" s="233">
        <v>34500</v>
      </c>
    </row>
    <row r="459" spans="2:3">
      <c r="B459" s="234" t="s">
        <v>141</v>
      </c>
      <c r="C459" s="233">
        <v>34501</v>
      </c>
    </row>
    <row r="460" spans="2:3">
      <c r="B460" s="234" t="s">
        <v>142</v>
      </c>
      <c r="C460" s="233">
        <v>34505</v>
      </c>
    </row>
    <row r="461" spans="2:3">
      <c r="B461" s="234" t="s">
        <v>143</v>
      </c>
      <c r="C461" s="233">
        <v>34600</v>
      </c>
    </row>
    <row r="462" spans="2:3">
      <c r="B462" s="234" t="s">
        <v>144</v>
      </c>
      <c r="C462" s="233">
        <v>34605</v>
      </c>
    </row>
    <row r="463" spans="2:3">
      <c r="B463" s="234" t="s">
        <v>145</v>
      </c>
      <c r="C463" s="233">
        <v>34700</v>
      </c>
    </row>
    <row r="464" spans="2:3">
      <c r="B464" s="234" t="s">
        <v>146</v>
      </c>
      <c r="C464" s="233">
        <v>34800</v>
      </c>
    </row>
    <row r="465" spans="2:3">
      <c r="B465" s="234" t="s">
        <v>348</v>
      </c>
      <c r="C465" s="233">
        <v>34900</v>
      </c>
    </row>
    <row r="466" spans="2:3">
      <c r="B466" s="234" t="s">
        <v>349</v>
      </c>
      <c r="C466" s="233">
        <v>34901</v>
      </c>
    </row>
    <row r="467" spans="2:3">
      <c r="B467" s="234" t="s">
        <v>147</v>
      </c>
      <c r="C467" s="233">
        <v>34903</v>
      </c>
    </row>
    <row r="468" spans="2:3">
      <c r="B468" s="234" t="s">
        <v>148</v>
      </c>
      <c r="C468" s="233">
        <v>34905</v>
      </c>
    </row>
    <row r="469" spans="2:3">
      <c r="B469" s="234" t="s">
        <v>149</v>
      </c>
      <c r="C469" s="233">
        <v>34910</v>
      </c>
    </row>
    <row r="470" spans="2:3">
      <c r="B470" s="234" t="s">
        <v>150</v>
      </c>
      <c r="C470" s="233">
        <v>35000</v>
      </c>
    </row>
    <row r="471" spans="2:3">
      <c r="B471" s="234" t="s">
        <v>151</v>
      </c>
      <c r="C471" s="233">
        <v>35005</v>
      </c>
    </row>
    <row r="472" spans="2:3">
      <c r="B472" s="234" t="s">
        <v>152</v>
      </c>
      <c r="C472" s="233">
        <v>35100</v>
      </c>
    </row>
    <row r="473" spans="2:3">
      <c r="B473" s="234" t="s">
        <v>153</v>
      </c>
      <c r="C473" s="233">
        <v>35105</v>
      </c>
    </row>
    <row r="474" spans="2:3">
      <c r="B474" s="234" t="s">
        <v>154</v>
      </c>
      <c r="C474" s="233">
        <v>35106</v>
      </c>
    </row>
    <row r="475" spans="2:3">
      <c r="B475" s="234" t="s">
        <v>155</v>
      </c>
      <c r="C475" s="233">
        <v>35200</v>
      </c>
    </row>
    <row r="476" spans="2:3">
      <c r="B476" s="234" t="s">
        <v>371</v>
      </c>
      <c r="C476" s="233">
        <v>35300</v>
      </c>
    </row>
    <row r="477" spans="2:3">
      <c r="B477" s="234" t="s">
        <v>157</v>
      </c>
      <c r="C477" s="233">
        <v>35305</v>
      </c>
    </row>
    <row r="478" spans="2:3">
      <c r="B478" s="234" t="s">
        <v>158</v>
      </c>
      <c r="C478" s="233">
        <v>35400</v>
      </c>
    </row>
    <row r="479" spans="2:3">
      <c r="B479" s="234" t="s">
        <v>159</v>
      </c>
      <c r="C479" s="233">
        <v>35401</v>
      </c>
    </row>
    <row r="480" spans="2:3">
      <c r="B480" s="234" t="s">
        <v>160</v>
      </c>
      <c r="C480" s="233">
        <v>35405</v>
      </c>
    </row>
    <row r="481" spans="2:3">
      <c r="B481" s="234" t="s">
        <v>161</v>
      </c>
      <c r="C481" s="233">
        <v>35500</v>
      </c>
    </row>
    <row r="482" spans="2:3">
      <c r="B482" s="234" t="s">
        <v>162</v>
      </c>
      <c r="C482" s="233">
        <v>35600</v>
      </c>
    </row>
    <row r="483" spans="2:3">
      <c r="B483" s="234" t="s">
        <v>163</v>
      </c>
      <c r="C483" s="233">
        <v>35700</v>
      </c>
    </row>
    <row r="484" spans="2:3">
      <c r="B484" s="234" t="s">
        <v>164</v>
      </c>
      <c r="C484" s="233">
        <v>35800</v>
      </c>
    </row>
    <row r="485" spans="2:3">
      <c r="B485" s="234" t="s">
        <v>165</v>
      </c>
      <c r="C485" s="233">
        <v>35805</v>
      </c>
    </row>
    <row r="486" spans="2:3">
      <c r="B486" s="234" t="s">
        <v>166</v>
      </c>
      <c r="C486" s="233">
        <v>35900</v>
      </c>
    </row>
    <row r="487" spans="2:3">
      <c r="B487" s="234" t="s">
        <v>167</v>
      </c>
      <c r="C487" s="233">
        <v>35905</v>
      </c>
    </row>
    <row r="488" spans="2:3">
      <c r="B488" s="234" t="s">
        <v>168</v>
      </c>
      <c r="C488" s="233">
        <v>36000</v>
      </c>
    </row>
    <row r="489" spans="2:3">
      <c r="B489" s="234" t="s">
        <v>169</v>
      </c>
      <c r="C489" s="233">
        <v>36001</v>
      </c>
    </row>
    <row r="490" spans="2:3">
      <c r="B490" s="234" t="s">
        <v>171</v>
      </c>
      <c r="C490" s="233">
        <v>36003</v>
      </c>
    </row>
    <row r="491" spans="2:3">
      <c r="B491" s="234" t="s">
        <v>350</v>
      </c>
      <c r="C491" s="233">
        <v>36004</v>
      </c>
    </row>
    <row r="492" spans="2:3">
      <c r="B492" s="234" t="s">
        <v>172</v>
      </c>
      <c r="C492" s="233">
        <v>36005</v>
      </c>
    </row>
    <row r="493" spans="2:3">
      <c r="B493" s="234" t="s">
        <v>173</v>
      </c>
      <c r="C493" s="233">
        <v>36006</v>
      </c>
    </row>
    <row r="494" spans="2:3">
      <c r="B494" s="234" t="s">
        <v>174</v>
      </c>
      <c r="C494" s="233">
        <v>36007</v>
      </c>
    </row>
    <row r="495" spans="2:3">
      <c r="B495" s="234" t="s">
        <v>175</v>
      </c>
      <c r="C495" s="233">
        <v>36008</v>
      </c>
    </row>
    <row r="496" spans="2:3">
      <c r="B496" s="234" t="s">
        <v>176</v>
      </c>
      <c r="C496" s="233">
        <v>36009</v>
      </c>
    </row>
    <row r="497" spans="2:3">
      <c r="B497" s="234" t="s">
        <v>177</v>
      </c>
      <c r="C497" s="233">
        <v>36100</v>
      </c>
    </row>
    <row r="498" spans="2:3">
      <c r="B498" s="234" t="s">
        <v>178</v>
      </c>
      <c r="C498" s="233">
        <v>36102</v>
      </c>
    </row>
    <row r="499" spans="2:3">
      <c r="B499" s="234" t="s">
        <v>179</v>
      </c>
      <c r="C499" s="233">
        <v>36105</v>
      </c>
    </row>
    <row r="500" spans="2:3">
      <c r="B500" s="234" t="s">
        <v>180</v>
      </c>
      <c r="C500" s="233">
        <v>36200</v>
      </c>
    </row>
    <row r="501" spans="2:3">
      <c r="B501" s="234" t="s">
        <v>181</v>
      </c>
      <c r="C501" s="233">
        <v>36205</v>
      </c>
    </row>
    <row r="502" spans="2:3">
      <c r="B502" s="234" t="s">
        <v>182</v>
      </c>
      <c r="C502" s="233">
        <v>36300</v>
      </c>
    </row>
    <row r="503" spans="2:3">
      <c r="B503" s="234" t="s">
        <v>183</v>
      </c>
      <c r="C503" s="233">
        <v>36301</v>
      </c>
    </row>
    <row r="504" spans="2:3">
      <c r="B504" s="234" t="s">
        <v>184</v>
      </c>
      <c r="C504" s="233">
        <v>36302</v>
      </c>
    </row>
    <row r="505" spans="2:3">
      <c r="B505" s="234" t="s">
        <v>351</v>
      </c>
      <c r="C505" s="233">
        <v>36303</v>
      </c>
    </row>
    <row r="506" spans="2:3">
      <c r="B506" s="234" t="s">
        <v>185</v>
      </c>
      <c r="C506" s="233">
        <v>36305</v>
      </c>
    </row>
    <row r="507" spans="2:3">
      <c r="B507" s="234" t="s">
        <v>340</v>
      </c>
      <c r="C507" s="233">
        <v>36310</v>
      </c>
    </row>
    <row r="508" spans="2:3">
      <c r="B508" s="234" t="s">
        <v>186</v>
      </c>
      <c r="C508" s="233">
        <v>36400</v>
      </c>
    </row>
    <row r="509" spans="2:3">
      <c r="B509" s="234" t="s">
        <v>352</v>
      </c>
      <c r="C509" s="233">
        <v>36405</v>
      </c>
    </row>
    <row r="510" spans="2:3">
      <c r="B510" s="234" t="s">
        <v>187</v>
      </c>
      <c r="C510" s="233">
        <v>36500</v>
      </c>
    </row>
    <row r="511" spans="2:3">
      <c r="B511" s="234" t="s">
        <v>188</v>
      </c>
      <c r="C511" s="233">
        <v>36501</v>
      </c>
    </row>
    <row r="512" spans="2:3">
      <c r="B512" s="234" t="s">
        <v>189</v>
      </c>
      <c r="C512" s="233">
        <v>36502</v>
      </c>
    </row>
    <row r="513" spans="2:3">
      <c r="B513" s="234" t="s">
        <v>190</v>
      </c>
      <c r="C513" s="233">
        <v>36505</v>
      </c>
    </row>
    <row r="514" spans="2:3">
      <c r="B514" s="234" t="s">
        <v>191</v>
      </c>
      <c r="C514" s="233">
        <v>36600</v>
      </c>
    </row>
    <row r="515" spans="2:3">
      <c r="B515" s="234" t="s">
        <v>192</v>
      </c>
      <c r="C515" s="233">
        <v>36601</v>
      </c>
    </row>
    <row r="516" spans="2:3">
      <c r="B516" s="234" t="s">
        <v>193</v>
      </c>
      <c r="C516" s="233">
        <v>36700</v>
      </c>
    </row>
    <row r="517" spans="2:3">
      <c r="B517" s="234" t="s">
        <v>194</v>
      </c>
      <c r="C517" s="233">
        <v>36701</v>
      </c>
    </row>
    <row r="518" spans="2:3">
      <c r="B518" s="234" t="s">
        <v>195</v>
      </c>
      <c r="C518" s="233">
        <v>36705</v>
      </c>
    </row>
    <row r="519" spans="2:3">
      <c r="B519" s="234" t="s">
        <v>196</v>
      </c>
      <c r="C519" s="233">
        <v>36800</v>
      </c>
    </row>
    <row r="520" spans="2:3">
      <c r="B520" s="234" t="s">
        <v>197</v>
      </c>
      <c r="C520" s="233">
        <v>36802</v>
      </c>
    </row>
    <row r="521" spans="2:3">
      <c r="B521" s="234" t="s">
        <v>353</v>
      </c>
      <c r="C521" s="233">
        <v>36810</v>
      </c>
    </row>
    <row r="522" spans="2:3">
      <c r="B522" s="234" t="s">
        <v>198</v>
      </c>
      <c r="C522" s="233">
        <v>36900</v>
      </c>
    </row>
    <row r="523" spans="2:3">
      <c r="B523" s="234" t="s">
        <v>199</v>
      </c>
      <c r="C523" s="233">
        <v>36901</v>
      </c>
    </row>
    <row r="524" spans="2:3">
      <c r="B524" s="234" t="s">
        <v>200</v>
      </c>
      <c r="C524" s="233">
        <v>36905</v>
      </c>
    </row>
    <row r="525" spans="2:3">
      <c r="B525" s="234" t="s">
        <v>201</v>
      </c>
      <c r="C525" s="233">
        <v>37000</v>
      </c>
    </row>
    <row r="526" spans="2:3">
      <c r="B526" s="234" t="s">
        <v>331</v>
      </c>
      <c r="C526" s="233">
        <v>37001</v>
      </c>
    </row>
    <row r="527" spans="2:3">
      <c r="B527" s="234" t="s">
        <v>202</v>
      </c>
      <c r="C527" s="233">
        <v>37005</v>
      </c>
    </row>
    <row r="528" spans="2:3">
      <c r="B528" s="234" t="s">
        <v>203</v>
      </c>
      <c r="C528" s="233">
        <v>37100</v>
      </c>
    </row>
    <row r="529" spans="2:3">
      <c r="B529" s="234" t="s">
        <v>204</v>
      </c>
      <c r="C529" s="233">
        <v>37200</v>
      </c>
    </row>
    <row r="530" spans="2:3">
      <c r="B530" s="234" t="s">
        <v>205</v>
      </c>
      <c r="C530" s="233">
        <v>37300</v>
      </c>
    </row>
    <row r="531" spans="2:3">
      <c r="B531" s="234" t="s">
        <v>206</v>
      </c>
      <c r="C531" s="233">
        <v>37301</v>
      </c>
    </row>
    <row r="532" spans="2:3">
      <c r="B532" s="234" t="s">
        <v>207</v>
      </c>
      <c r="C532" s="233">
        <v>37305</v>
      </c>
    </row>
    <row r="533" spans="2:3">
      <c r="B533" s="234" t="s">
        <v>208</v>
      </c>
      <c r="C533" s="233">
        <v>37400</v>
      </c>
    </row>
    <row r="534" spans="2:3">
      <c r="B534" s="234" t="s">
        <v>209</v>
      </c>
      <c r="C534" s="233">
        <v>37405</v>
      </c>
    </row>
    <row r="535" spans="2:3">
      <c r="B535" s="234" t="s">
        <v>210</v>
      </c>
      <c r="C535" s="233">
        <v>37500</v>
      </c>
    </row>
    <row r="536" spans="2:3">
      <c r="B536" s="234" t="s">
        <v>211</v>
      </c>
      <c r="C536" s="233">
        <v>37600</v>
      </c>
    </row>
    <row r="537" spans="2:3">
      <c r="B537" s="234" t="s">
        <v>212</v>
      </c>
      <c r="C537" s="233">
        <v>37601</v>
      </c>
    </row>
    <row r="538" spans="2:3">
      <c r="B538" s="234" t="s">
        <v>213</v>
      </c>
      <c r="C538" s="233">
        <v>37605</v>
      </c>
    </row>
    <row r="539" spans="2:3">
      <c r="B539" s="234" t="s">
        <v>214</v>
      </c>
      <c r="C539" s="233">
        <v>37610</v>
      </c>
    </row>
    <row r="540" spans="2:3">
      <c r="B540" s="234" t="s">
        <v>215</v>
      </c>
      <c r="C540" s="233">
        <v>37700</v>
      </c>
    </row>
    <row r="541" spans="2:3">
      <c r="B541" s="234" t="s">
        <v>216</v>
      </c>
      <c r="C541" s="233">
        <v>37705</v>
      </c>
    </row>
    <row r="542" spans="2:3">
      <c r="B542" s="234" t="s">
        <v>217</v>
      </c>
      <c r="C542" s="233">
        <v>37800</v>
      </c>
    </row>
    <row r="543" spans="2:3">
      <c r="B543" s="234" t="s">
        <v>218</v>
      </c>
      <c r="C543" s="233">
        <v>37801</v>
      </c>
    </row>
    <row r="544" spans="2:3">
      <c r="B544" s="234" t="s">
        <v>219</v>
      </c>
      <c r="C544" s="233">
        <v>37805</v>
      </c>
    </row>
    <row r="545" spans="2:3">
      <c r="B545" s="234" t="s">
        <v>220</v>
      </c>
      <c r="C545" s="233">
        <v>37900</v>
      </c>
    </row>
    <row r="546" spans="2:3">
      <c r="B546" s="234" t="s">
        <v>221</v>
      </c>
      <c r="C546" s="233">
        <v>37901</v>
      </c>
    </row>
    <row r="547" spans="2:3">
      <c r="B547" s="234" t="s">
        <v>222</v>
      </c>
      <c r="C547" s="233">
        <v>37905</v>
      </c>
    </row>
    <row r="548" spans="2:3">
      <c r="B548" s="234" t="s">
        <v>223</v>
      </c>
      <c r="C548" s="233">
        <v>38000</v>
      </c>
    </row>
    <row r="549" spans="2:3">
      <c r="B549" s="234" t="s">
        <v>224</v>
      </c>
      <c r="C549" s="233">
        <v>38005</v>
      </c>
    </row>
    <row r="550" spans="2:3">
      <c r="B550" s="234" t="s">
        <v>225</v>
      </c>
      <c r="C550" s="233">
        <v>38100</v>
      </c>
    </row>
    <row r="551" spans="2:3">
      <c r="B551" s="234" t="s">
        <v>226</v>
      </c>
      <c r="C551" s="233">
        <v>38105</v>
      </c>
    </row>
    <row r="552" spans="2:3">
      <c r="B552" s="234" t="s">
        <v>227</v>
      </c>
      <c r="C552" s="233">
        <v>38200</v>
      </c>
    </row>
    <row r="553" spans="2:3">
      <c r="B553" s="234" t="s">
        <v>228</v>
      </c>
      <c r="C553" s="233">
        <v>38205</v>
      </c>
    </row>
    <row r="554" spans="2:3">
      <c r="B554" s="234" t="s">
        <v>229</v>
      </c>
      <c r="C554" s="233">
        <v>38210</v>
      </c>
    </row>
    <row r="555" spans="2:3">
      <c r="B555" s="234" t="s">
        <v>230</v>
      </c>
      <c r="C555" s="233">
        <v>38300</v>
      </c>
    </row>
    <row r="556" spans="2:3">
      <c r="B556" s="234" t="s">
        <v>231</v>
      </c>
      <c r="C556" s="233">
        <v>38400</v>
      </c>
    </row>
    <row r="557" spans="2:3">
      <c r="B557" s="234" t="s">
        <v>232</v>
      </c>
      <c r="C557" s="233">
        <v>38402</v>
      </c>
    </row>
    <row r="558" spans="2:3">
      <c r="B558" s="234" t="s">
        <v>233</v>
      </c>
      <c r="C558" s="233">
        <v>38405</v>
      </c>
    </row>
    <row r="559" spans="2:3">
      <c r="B559" s="234" t="s">
        <v>234</v>
      </c>
      <c r="C559" s="233">
        <v>38500</v>
      </c>
    </row>
    <row r="560" spans="2:3">
      <c r="B560" s="234" t="s">
        <v>235</v>
      </c>
      <c r="C560" s="233">
        <v>38600</v>
      </c>
    </row>
    <row r="561" spans="2:3">
      <c r="B561" s="234" t="s">
        <v>236</v>
      </c>
      <c r="C561" s="233">
        <v>38601</v>
      </c>
    </row>
    <row r="562" spans="2:3">
      <c r="B562" s="234" t="s">
        <v>237</v>
      </c>
      <c r="C562" s="233">
        <v>38602</v>
      </c>
    </row>
    <row r="563" spans="2:3">
      <c r="B563" s="234" t="s">
        <v>238</v>
      </c>
      <c r="C563" s="233">
        <v>38605</v>
      </c>
    </row>
    <row r="564" spans="2:3">
      <c r="B564" s="234" t="s">
        <v>239</v>
      </c>
      <c r="C564" s="233">
        <v>38610</v>
      </c>
    </row>
    <row r="565" spans="2:3">
      <c r="B565" s="234" t="s">
        <v>240</v>
      </c>
      <c r="C565" s="233">
        <v>38620</v>
      </c>
    </row>
    <row r="566" spans="2:3">
      <c r="B566" s="234" t="s">
        <v>241</v>
      </c>
      <c r="C566" s="233">
        <v>38700</v>
      </c>
    </row>
    <row r="567" spans="2:3">
      <c r="B567" s="234" t="s">
        <v>242</v>
      </c>
      <c r="C567" s="233">
        <v>38701</v>
      </c>
    </row>
    <row r="568" spans="2:3">
      <c r="B568" s="234" t="s">
        <v>243</v>
      </c>
      <c r="C568" s="233">
        <v>38800</v>
      </c>
    </row>
    <row r="569" spans="2:3">
      <c r="B569" s="234" t="s">
        <v>244</v>
      </c>
      <c r="C569" s="233">
        <v>38801</v>
      </c>
    </row>
    <row r="570" spans="2:3">
      <c r="B570" s="234" t="s">
        <v>245</v>
      </c>
      <c r="C570" s="233">
        <v>38900</v>
      </c>
    </row>
    <row r="571" spans="2:3">
      <c r="B571" s="234" t="s">
        <v>246</v>
      </c>
      <c r="C571" s="233">
        <v>39000</v>
      </c>
    </row>
    <row r="572" spans="2:3">
      <c r="B572" s="234" t="s">
        <v>247</v>
      </c>
      <c r="C572" s="233">
        <v>39100</v>
      </c>
    </row>
    <row r="573" spans="2:3">
      <c r="B573" s="234" t="s">
        <v>248</v>
      </c>
      <c r="C573" s="233">
        <v>39101</v>
      </c>
    </row>
    <row r="574" spans="2:3">
      <c r="B574" s="234" t="s">
        <v>249</v>
      </c>
      <c r="C574" s="233">
        <v>39105</v>
      </c>
    </row>
    <row r="575" spans="2:3">
      <c r="B575" s="234" t="s">
        <v>354</v>
      </c>
      <c r="C575" s="233">
        <v>39200</v>
      </c>
    </row>
    <row r="576" spans="2:3">
      <c r="B576" s="234" t="s">
        <v>250</v>
      </c>
      <c r="C576" s="233">
        <v>39201</v>
      </c>
    </row>
    <row r="577" spans="2:3">
      <c r="B577" s="234" t="s">
        <v>251</v>
      </c>
      <c r="C577" s="233">
        <v>39204</v>
      </c>
    </row>
    <row r="578" spans="2:3">
      <c r="B578" s="234" t="s">
        <v>252</v>
      </c>
      <c r="C578" s="233">
        <v>39205</v>
      </c>
    </row>
    <row r="579" spans="2:3">
      <c r="B579" s="234" t="s">
        <v>355</v>
      </c>
      <c r="C579" s="233">
        <v>39208</v>
      </c>
    </row>
    <row r="580" spans="2:3">
      <c r="B580" s="234" t="s">
        <v>253</v>
      </c>
      <c r="C580" s="233">
        <v>39209</v>
      </c>
    </row>
    <row r="581" spans="2:3">
      <c r="B581" s="234" t="s">
        <v>427</v>
      </c>
      <c r="C581" s="233">
        <v>39220</v>
      </c>
    </row>
    <row r="582" spans="2:3">
      <c r="B582" s="234" t="s">
        <v>254</v>
      </c>
      <c r="C582" s="233">
        <v>39300</v>
      </c>
    </row>
    <row r="583" spans="2:3">
      <c r="B583" s="234" t="s">
        <v>255</v>
      </c>
      <c r="C583" s="233">
        <v>39301</v>
      </c>
    </row>
    <row r="584" spans="2:3">
      <c r="B584" s="234" t="s">
        <v>256</v>
      </c>
      <c r="C584" s="233">
        <v>39400</v>
      </c>
    </row>
    <row r="585" spans="2:3">
      <c r="B585" s="234" t="s">
        <v>257</v>
      </c>
      <c r="C585" s="233">
        <v>39401</v>
      </c>
    </row>
    <row r="586" spans="2:3">
      <c r="B586" s="234" t="s">
        <v>258</v>
      </c>
      <c r="C586" s="233">
        <v>39500</v>
      </c>
    </row>
    <row r="587" spans="2:3">
      <c r="B587" s="234" t="s">
        <v>259</v>
      </c>
      <c r="C587" s="233">
        <v>39501</v>
      </c>
    </row>
    <row r="588" spans="2:3">
      <c r="B588" s="234" t="s">
        <v>260</v>
      </c>
      <c r="C588" s="233">
        <v>39600</v>
      </c>
    </row>
    <row r="589" spans="2:3">
      <c r="B589" s="234" t="s">
        <v>261</v>
      </c>
      <c r="C589" s="233">
        <v>39605</v>
      </c>
    </row>
    <row r="590" spans="2:3">
      <c r="B590" s="234" t="s">
        <v>262</v>
      </c>
      <c r="C590" s="233">
        <v>39700</v>
      </c>
    </row>
    <row r="591" spans="2:3">
      <c r="B591" s="234" t="s">
        <v>263</v>
      </c>
      <c r="C591" s="233">
        <v>39703</v>
      </c>
    </row>
    <row r="592" spans="2:3">
      <c r="B592" s="234" t="s">
        <v>264</v>
      </c>
      <c r="C592" s="233">
        <v>39705</v>
      </c>
    </row>
    <row r="593" spans="2:3">
      <c r="B593" s="234" t="s">
        <v>265</v>
      </c>
      <c r="C593" s="233">
        <v>39800</v>
      </c>
    </row>
    <row r="594" spans="2:3">
      <c r="B594" s="234" t="s">
        <v>266</v>
      </c>
      <c r="C594" s="233">
        <v>39805</v>
      </c>
    </row>
    <row r="595" spans="2:3">
      <c r="B595" s="234" t="s">
        <v>267</v>
      </c>
      <c r="C595" s="233">
        <v>39900</v>
      </c>
    </row>
    <row r="596" spans="2:3">
      <c r="B596" s="234" t="s">
        <v>332</v>
      </c>
      <c r="C596" s="233">
        <v>51000</v>
      </c>
    </row>
    <row r="597" spans="2:3">
      <c r="B597" s="234" t="s">
        <v>333</v>
      </c>
      <c r="C597" s="233">
        <v>51000.2</v>
      </c>
    </row>
    <row r="598" spans="2:3">
      <c r="B598" s="234" t="s">
        <v>334</v>
      </c>
      <c r="C598" s="233">
        <v>51000.3</v>
      </c>
    </row>
  </sheetData>
  <mergeCells count="4">
    <mergeCell ref="H1:L1"/>
    <mergeCell ref="N1:R1"/>
    <mergeCell ref="T1:V1"/>
    <mergeCell ref="X1:AA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2607-720D-4AFB-89C8-1D642D79D02C}">
  <dimension ref="A1:ABA605"/>
  <sheetViews>
    <sheetView zoomScale="70" zoomScaleNormal="70" zoomScaleSheetLayoutView="100" workbookViewId="0">
      <selection activeCell="B4" sqref="B4"/>
    </sheetView>
  </sheetViews>
  <sheetFormatPr defaultColWidth="9.140625" defaultRowHeight="15"/>
  <cols>
    <col min="1" max="1" width="13" style="4" customWidth="1"/>
    <col min="2" max="2" width="63" style="4" customWidth="1"/>
    <col min="3" max="3" width="15.28515625" style="4" customWidth="1"/>
    <col min="4" max="4" width="15.140625" style="4" customWidth="1"/>
    <col min="5" max="5" width="14.5703125" style="4" customWidth="1"/>
    <col min="6" max="6" width="17.85546875" style="4" customWidth="1"/>
    <col min="7" max="7" width="3" style="4" customWidth="1"/>
    <col min="8" max="8" width="16" style="4" customWidth="1"/>
    <col min="9" max="9" width="18.140625" style="302" customWidth="1"/>
    <col min="10" max="10" width="18.5703125" style="4" customWidth="1"/>
    <col min="11" max="11" width="16.42578125" style="4" customWidth="1"/>
    <col min="12" max="12" width="6.28515625" style="4" customWidth="1"/>
    <col min="13" max="13" width="20.85546875" style="4" customWidth="1"/>
    <col min="14" max="14" width="17.7109375" style="4" customWidth="1"/>
    <col min="15" max="17" width="20.85546875" style="4" customWidth="1"/>
    <col min="18" max="18" width="4.7109375" style="4" customWidth="1"/>
    <col min="19" max="19" width="19.85546875" style="4" customWidth="1"/>
    <col min="20" max="20" width="25" style="4" customWidth="1"/>
    <col min="21" max="21" width="20.140625" style="4" customWidth="1"/>
    <col min="22" max="729" width="8.85546875" style="4" customWidth="1"/>
    <col min="730" max="16384" width="9.140625" style="4"/>
  </cols>
  <sheetData>
    <row r="1" spans="1:729" ht="20.25" customHeight="1">
      <c r="A1" s="301" t="s">
        <v>514</v>
      </c>
      <c r="B1" s="301"/>
      <c r="R1" s="303"/>
      <c r="T1" s="304"/>
      <c r="U1" s="304"/>
    </row>
    <row r="2" spans="1:729">
      <c r="R2" s="303"/>
    </row>
    <row r="3" spans="1:729" s="309" customFormat="1">
      <c r="A3" s="305"/>
      <c r="B3" s="306"/>
      <c r="C3" s="306"/>
      <c r="D3" s="306"/>
      <c r="E3" s="306"/>
      <c r="F3" s="307"/>
      <c r="G3" s="307"/>
      <c r="H3" s="396" t="s">
        <v>505</v>
      </c>
      <c r="I3" s="396"/>
      <c r="J3" s="396"/>
      <c r="K3" s="396"/>
      <c r="L3" s="307"/>
      <c r="M3" s="396" t="s">
        <v>504</v>
      </c>
      <c r="N3" s="396"/>
      <c r="O3" s="396"/>
      <c r="P3" s="396"/>
      <c r="Q3" s="396"/>
      <c r="R3" s="308"/>
      <c r="S3" s="396"/>
      <c r="T3" s="396"/>
      <c r="U3" s="396"/>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c r="ZJ3" s="4"/>
      <c r="ZK3" s="4"/>
      <c r="ZL3" s="4"/>
      <c r="ZM3" s="4"/>
      <c r="ZN3" s="4"/>
      <c r="ZO3" s="4"/>
      <c r="ZP3" s="4"/>
      <c r="ZQ3" s="4"/>
      <c r="ZR3" s="4"/>
      <c r="ZS3" s="4"/>
      <c r="ZT3" s="4"/>
      <c r="ZU3" s="4"/>
      <c r="ZV3" s="4"/>
      <c r="ZW3" s="4"/>
      <c r="ZX3" s="4"/>
      <c r="ZY3" s="4"/>
      <c r="ZZ3" s="4"/>
      <c r="AAA3" s="4"/>
      <c r="AAB3" s="4"/>
      <c r="AAC3" s="4"/>
      <c r="AAD3" s="4"/>
      <c r="AAE3" s="4"/>
      <c r="AAF3" s="4"/>
      <c r="AAG3" s="4"/>
      <c r="AAH3" s="4"/>
      <c r="AAI3" s="4"/>
      <c r="AAJ3" s="4"/>
      <c r="AAK3" s="4"/>
      <c r="AAL3" s="4"/>
      <c r="AAM3" s="4"/>
      <c r="AAN3" s="4"/>
      <c r="AAO3" s="4"/>
      <c r="AAP3" s="4"/>
      <c r="AAQ3" s="4"/>
      <c r="AAR3" s="4"/>
      <c r="AAS3" s="4"/>
      <c r="AAT3" s="4"/>
      <c r="AAU3" s="4"/>
      <c r="AAV3" s="4"/>
      <c r="AAW3" s="4"/>
      <c r="AAX3" s="4"/>
      <c r="AAY3" s="4"/>
      <c r="AAZ3" s="4"/>
      <c r="ABA3" s="4"/>
    </row>
    <row r="4" spans="1:729" s="306" customFormat="1" ht="135" customHeight="1">
      <c r="A4" s="310" t="s">
        <v>397</v>
      </c>
      <c r="B4" s="310" t="s">
        <v>418</v>
      </c>
      <c r="C4" s="212" t="s">
        <v>314</v>
      </c>
      <c r="D4" s="212" t="s">
        <v>315</v>
      </c>
      <c r="E4" s="212" t="s">
        <v>400</v>
      </c>
      <c r="F4" s="311" t="s">
        <v>399</v>
      </c>
      <c r="G4" s="312"/>
      <c r="H4" s="313" t="s">
        <v>419</v>
      </c>
      <c r="I4" s="314" t="s">
        <v>421</v>
      </c>
      <c r="J4" s="313" t="s">
        <v>438</v>
      </c>
      <c r="K4" s="313" t="s">
        <v>423</v>
      </c>
      <c r="L4" s="312"/>
      <c r="M4" s="315" t="s">
        <v>419</v>
      </c>
      <c r="N4" s="315" t="s">
        <v>439</v>
      </c>
      <c r="O4" s="315" t="s">
        <v>421</v>
      </c>
      <c r="P4" s="315" t="s">
        <v>438</v>
      </c>
      <c r="Q4" s="315" t="s">
        <v>424</v>
      </c>
      <c r="R4" s="316"/>
      <c r="S4" s="315" t="s">
        <v>425</v>
      </c>
      <c r="T4" s="315" t="s">
        <v>440</v>
      </c>
      <c r="U4" s="315" t="s">
        <v>376</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row>
    <row r="5" spans="1:729">
      <c r="A5" s="317" t="s">
        <v>368</v>
      </c>
      <c r="B5" s="208" t="s">
        <v>367</v>
      </c>
      <c r="C5" s="216">
        <f>F5/$F$303</f>
        <v>0</v>
      </c>
      <c r="D5" s="216">
        <f>E5/$E$303</f>
        <v>0</v>
      </c>
      <c r="E5" s="236">
        <f>VLOOKUP(A5,'2020 Summary'!$A:$F,6,FALSE)</f>
        <v>0</v>
      </c>
      <c r="F5" s="236">
        <v>0</v>
      </c>
      <c r="G5" s="318"/>
      <c r="H5" s="318"/>
      <c r="I5" s="319"/>
      <c r="J5" s="318"/>
      <c r="K5" s="318"/>
      <c r="L5" s="318"/>
      <c r="M5" s="318"/>
      <c r="N5" s="318"/>
      <c r="O5" s="318"/>
      <c r="P5" s="318"/>
      <c r="Q5" s="318"/>
      <c r="R5" s="1"/>
      <c r="S5" s="318"/>
      <c r="T5" s="318"/>
      <c r="U5" s="318"/>
    </row>
    <row r="6" spans="1:729">
      <c r="A6" s="320">
        <v>10200</v>
      </c>
      <c r="B6" s="321" t="s">
        <v>0</v>
      </c>
      <c r="C6" s="216">
        <f t="shared" ref="C6:C69" si="0">F6/$F$303</f>
        <v>9.847951539280603E-4</v>
      </c>
      <c r="D6" s="216">
        <f t="shared" ref="D6:D69" si="1">E6/$E$303</f>
        <v>9.3330243337195833E-4</v>
      </c>
      <c r="E6" s="236">
        <f>VLOOKUP(A6,'2020 Summary'!$A:$F,6,FALSE)</f>
        <v>-40272</v>
      </c>
      <c r="F6" s="236">
        <v>-48446</v>
      </c>
      <c r="G6" s="231"/>
      <c r="H6" s="236">
        <v>35095</v>
      </c>
      <c r="I6" s="236">
        <v>3767</v>
      </c>
      <c r="J6" s="236">
        <v>2282</v>
      </c>
      <c r="K6" s="236">
        <v>41144</v>
      </c>
      <c r="L6" s="231"/>
      <c r="M6" s="231">
        <v>0</v>
      </c>
      <c r="N6" s="236">
        <v>8207</v>
      </c>
      <c r="O6" s="236">
        <v>3815</v>
      </c>
      <c r="P6" s="236">
        <v>3535</v>
      </c>
      <c r="Q6" s="236">
        <v>15557</v>
      </c>
      <c r="R6" s="236"/>
      <c r="S6" s="236">
        <v>36628</v>
      </c>
      <c r="T6" s="236">
        <v>-626</v>
      </c>
      <c r="U6" s="236">
        <v>36002</v>
      </c>
    </row>
    <row r="7" spans="1:729">
      <c r="A7" s="320">
        <v>10400</v>
      </c>
      <c r="B7" s="321" t="s">
        <v>1</v>
      </c>
      <c r="C7" s="216">
        <f t="shared" si="0"/>
        <v>2.7600934236129307E-3</v>
      </c>
      <c r="D7" s="216">
        <f t="shared" si="1"/>
        <v>2.755202780996524E-3</v>
      </c>
      <c r="E7" s="236">
        <f>VLOOKUP(A7,'2020 Summary'!$A:$F,6,FALSE)</f>
        <v>-118887</v>
      </c>
      <c r="F7" s="235">
        <v>-135780</v>
      </c>
      <c r="G7" s="232"/>
      <c r="H7" s="235">
        <v>98362</v>
      </c>
      <c r="I7" s="235">
        <v>10557</v>
      </c>
      <c r="J7" s="235">
        <v>10938</v>
      </c>
      <c r="K7" s="235">
        <v>119857</v>
      </c>
      <c r="L7" s="232"/>
      <c r="M7" s="232">
        <v>0</v>
      </c>
      <c r="N7" s="235">
        <v>23003</v>
      </c>
      <c r="O7" s="235">
        <v>10693</v>
      </c>
      <c r="P7" s="235">
        <v>5120</v>
      </c>
      <c r="Q7" s="235">
        <v>38816</v>
      </c>
      <c r="R7" s="235"/>
      <c r="S7" s="235">
        <v>102656</v>
      </c>
      <c r="T7" s="235">
        <v>6470</v>
      </c>
      <c r="U7" s="235">
        <v>109126</v>
      </c>
    </row>
    <row r="8" spans="1:729">
      <c r="A8" s="320">
        <v>10500</v>
      </c>
      <c r="B8" s="321" t="s">
        <v>441</v>
      </c>
      <c r="C8" s="216">
        <f t="shared" si="0"/>
        <v>6.6109705643496632E-4</v>
      </c>
      <c r="D8" s="216">
        <f t="shared" si="1"/>
        <v>6.6560834298957125E-4</v>
      </c>
      <c r="E8" s="236">
        <f>VLOOKUP(A8,'2020 Summary'!$A:$F,6,FALSE)</f>
        <v>-28721</v>
      </c>
      <c r="F8" s="235">
        <v>-32522</v>
      </c>
      <c r="G8" s="232"/>
      <c r="H8" s="235">
        <v>23560</v>
      </c>
      <c r="I8" s="235">
        <v>2529</v>
      </c>
      <c r="J8" s="235">
        <v>2204</v>
      </c>
      <c r="K8" s="235">
        <v>28293</v>
      </c>
      <c r="L8" s="232"/>
      <c r="M8" s="232">
        <v>0</v>
      </c>
      <c r="N8" s="235">
        <v>5510</v>
      </c>
      <c r="O8" s="235">
        <v>2561</v>
      </c>
      <c r="P8" s="235">
        <v>130</v>
      </c>
      <c r="Q8" s="235">
        <v>8201</v>
      </c>
      <c r="R8" s="235"/>
      <c r="S8" s="235">
        <v>24588</v>
      </c>
      <c r="T8" s="235">
        <v>-982</v>
      </c>
      <c r="U8" s="235">
        <v>23606</v>
      </c>
    </row>
    <row r="9" spans="1:729">
      <c r="A9" s="320">
        <v>10700</v>
      </c>
      <c r="B9" s="321" t="s">
        <v>342</v>
      </c>
      <c r="C9" s="216">
        <f t="shared" si="0"/>
        <v>4.355694934830145E-3</v>
      </c>
      <c r="D9" s="216">
        <f t="shared" si="1"/>
        <v>4.3901042873696408E-3</v>
      </c>
      <c r="E9" s="236">
        <f>VLOOKUP(A9,'2020 Summary'!$A:$F,6,FALSE)</f>
        <v>-189433</v>
      </c>
      <c r="F9" s="235">
        <v>-214274</v>
      </c>
      <c r="G9" s="232"/>
      <c r="H9" s="235">
        <v>155224</v>
      </c>
      <c r="I9" s="235">
        <v>16661</v>
      </c>
      <c r="J9" s="235">
        <v>10787</v>
      </c>
      <c r="K9" s="235">
        <v>182672</v>
      </c>
      <c r="L9" s="232"/>
      <c r="M9" s="232">
        <v>0</v>
      </c>
      <c r="N9" s="235">
        <v>36300</v>
      </c>
      <c r="O9" s="235">
        <v>16874</v>
      </c>
      <c r="P9" s="235">
        <v>14833</v>
      </c>
      <c r="Q9" s="235">
        <v>68007</v>
      </c>
      <c r="R9" s="235"/>
      <c r="S9" s="235">
        <v>162002</v>
      </c>
      <c r="T9" s="235">
        <v>5548</v>
      </c>
      <c r="U9" s="235">
        <v>167550</v>
      </c>
    </row>
    <row r="10" spans="1:729">
      <c r="A10" s="320">
        <v>10800</v>
      </c>
      <c r="B10" s="321" t="s">
        <v>3</v>
      </c>
      <c r="C10" s="216">
        <f t="shared" si="0"/>
        <v>1.7571802017185556E-2</v>
      </c>
      <c r="D10" s="216">
        <f t="shared" si="1"/>
        <v>1.7639304750869063E-2</v>
      </c>
      <c r="E10" s="236">
        <f>VLOOKUP(A10,'2020 Summary'!$A:$F,6,FALSE)</f>
        <v>-761136</v>
      </c>
      <c r="F10" s="235">
        <v>-864427</v>
      </c>
      <c r="G10" s="232"/>
      <c r="H10" s="235">
        <v>626206</v>
      </c>
      <c r="I10" s="235">
        <v>67212</v>
      </c>
      <c r="J10" s="235">
        <v>78986</v>
      </c>
      <c r="K10" s="235">
        <v>772404</v>
      </c>
      <c r="L10" s="232"/>
      <c r="M10" s="232">
        <v>0</v>
      </c>
      <c r="N10" s="235">
        <v>146443</v>
      </c>
      <c r="O10" s="235">
        <v>68073</v>
      </c>
      <c r="P10" s="235">
        <v>0</v>
      </c>
      <c r="Q10" s="235">
        <v>214516</v>
      </c>
      <c r="R10" s="235"/>
      <c r="S10" s="235">
        <v>653548</v>
      </c>
      <c r="T10" s="235">
        <v>28058</v>
      </c>
      <c r="U10" s="235">
        <v>681606</v>
      </c>
    </row>
    <row r="11" spans="1:729">
      <c r="A11" s="320">
        <v>10850</v>
      </c>
      <c r="B11" s="321" t="s">
        <v>442</v>
      </c>
      <c r="C11" s="216">
        <f t="shared" si="0"/>
        <v>1.4660328303944952E-4</v>
      </c>
      <c r="D11" s="216">
        <f t="shared" si="1"/>
        <v>1.4108922363847046E-4</v>
      </c>
      <c r="E11" s="236">
        <f>VLOOKUP(A11,'2020 Summary'!$A:$F,6,FALSE)</f>
        <v>-6088</v>
      </c>
      <c r="F11" s="235">
        <v>-7212</v>
      </c>
      <c r="G11" s="232"/>
      <c r="H11" s="235">
        <v>5224</v>
      </c>
      <c r="I11" s="235">
        <v>561</v>
      </c>
      <c r="J11" s="235">
        <v>2350</v>
      </c>
      <c r="K11" s="235">
        <v>8135</v>
      </c>
      <c r="L11" s="232"/>
      <c r="M11" s="232">
        <v>0</v>
      </c>
      <c r="N11" s="235">
        <v>1222</v>
      </c>
      <c r="O11" s="235">
        <v>568</v>
      </c>
      <c r="P11" s="235">
        <v>0</v>
      </c>
      <c r="Q11" s="235">
        <v>1790</v>
      </c>
      <c r="R11" s="235"/>
      <c r="S11" s="235">
        <v>5452</v>
      </c>
      <c r="T11" s="235">
        <v>1192</v>
      </c>
      <c r="U11" s="235">
        <v>6644</v>
      </c>
    </row>
    <row r="12" spans="1:729">
      <c r="A12" s="320">
        <v>10900</v>
      </c>
      <c r="B12" s="321" t="s">
        <v>5</v>
      </c>
      <c r="C12" s="216">
        <f t="shared" si="0"/>
        <v>1.3307927247287357E-3</v>
      </c>
      <c r="D12" s="216">
        <f t="shared" si="1"/>
        <v>1.3333024333719583E-3</v>
      </c>
      <c r="E12" s="236">
        <f>VLOOKUP(A12,'2020 Summary'!$A:$F,6,FALSE)</f>
        <v>-57532</v>
      </c>
      <c r="F12" s="235">
        <v>-65467</v>
      </c>
      <c r="G12" s="232"/>
      <c r="H12" s="235">
        <v>47426</v>
      </c>
      <c r="I12" s="235">
        <v>5090</v>
      </c>
      <c r="J12" s="235">
        <v>28171</v>
      </c>
      <c r="K12" s="235">
        <v>80687</v>
      </c>
      <c r="L12" s="232"/>
      <c r="M12" s="232">
        <v>0</v>
      </c>
      <c r="N12" s="235">
        <v>11091</v>
      </c>
      <c r="O12" s="235">
        <v>5156</v>
      </c>
      <c r="P12" s="235">
        <v>0</v>
      </c>
      <c r="Q12" s="235">
        <v>16247</v>
      </c>
      <c r="R12" s="235"/>
      <c r="S12" s="235">
        <v>49496</v>
      </c>
      <c r="T12" s="235">
        <v>14871</v>
      </c>
      <c r="U12" s="235">
        <v>64367</v>
      </c>
    </row>
    <row r="13" spans="1:729">
      <c r="A13" s="320">
        <v>10910</v>
      </c>
      <c r="B13" s="321" t="s">
        <v>443</v>
      </c>
      <c r="C13" s="216">
        <f t="shared" si="0"/>
        <v>3.2619840306905804E-4</v>
      </c>
      <c r="D13" s="216">
        <f t="shared" si="1"/>
        <v>2.9930475086906139E-4</v>
      </c>
      <c r="E13" s="236">
        <f>VLOOKUP(A13,'2020 Summary'!$A:$F,6,FALSE)</f>
        <v>-12915</v>
      </c>
      <c r="F13" s="235">
        <v>-16047</v>
      </c>
      <c r="G13" s="232"/>
      <c r="H13" s="235">
        <v>11625</v>
      </c>
      <c r="I13" s="235">
        <v>1248</v>
      </c>
      <c r="J13" s="235">
        <v>0</v>
      </c>
      <c r="K13" s="235">
        <v>12873</v>
      </c>
      <c r="L13" s="232"/>
      <c r="M13" s="232">
        <v>0</v>
      </c>
      <c r="N13" s="235">
        <v>2719</v>
      </c>
      <c r="O13" s="235">
        <v>1264</v>
      </c>
      <c r="P13" s="235">
        <v>5672</v>
      </c>
      <c r="Q13" s="235">
        <v>9655</v>
      </c>
      <c r="R13" s="235"/>
      <c r="S13" s="235">
        <v>12132</v>
      </c>
      <c r="T13" s="235">
        <v>-1246</v>
      </c>
      <c r="U13" s="235">
        <v>10886</v>
      </c>
    </row>
    <row r="14" spans="1:729">
      <c r="A14" s="320">
        <v>10930</v>
      </c>
      <c r="B14" s="321" t="s">
        <v>444</v>
      </c>
      <c r="C14" s="216">
        <f t="shared" si="0"/>
        <v>4.4508081851548243E-3</v>
      </c>
      <c r="D14" s="216">
        <f t="shared" si="1"/>
        <v>4.0885052143684823E-3</v>
      </c>
      <c r="E14" s="236">
        <f>VLOOKUP(A14,'2020 Summary'!$A:$F,6,FALSE)</f>
        <v>-176419</v>
      </c>
      <c r="F14" s="235">
        <v>-218953</v>
      </c>
      <c r="G14" s="232"/>
      <c r="H14" s="235">
        <v>158613</v>
      </c>
      <c r="I14" s="235">
        <v>17024</v>
      </c>
      <c r="J14" s="235">
        <v>13597</v>
      </c>
      <c r="K14" s="235">
        <v>189234</v>
      </c>
      <c r="L14" s="232"/>
      <c r="M14" s="232">
        <v>0</v>
      </c>
      <c r="N14" s="235">
        <v>37093</v>
      </c>
      <c r="O14" s="235">
        <v>17242</v>
      </c>
      <c r="P14" s="235">
        <v>152298</v>
      </c>
      <c r="Q14" s="235">
        <v>206633</v>
      </c>
      <c r="R14" s="235"/>
      <c r="S14" s="235">
        <v>165539</v>
      </c>
      <c r="T14" s="235">
        <v>-13519</v>
      </c>
      <c r="U14" s="235">
        <v>152020</v>
      </c>
    </row>
    <row r="15" spans="1:729">
      <c r="A15" s="320">
        <v>10940</v>
      </c>
      <c r="B15" s="321" t="s">
        <v>8</v>
      </c>
      <c r="C15" s="216">
        <f t="shared" si="0"/>
        <v>5.8039613662539693E-4</v>
      </c>
      <c r="D15" s="216">
        <f t="shared" si="1"/>
        <v>5.543916570104287E-4</v>
      </c>
      <c r="E15" s="236">
        <f>VLOOKUP(A15,'2020 Summary'!$A:$F,6,FALSE)</f>
        <v>-23922</v>
      </c>
      <c r="F15" s="236">
        <v>-28552</v>
      </c>
      <c r="G15" s="231"/>
      <c r="H15" s="236">
        <v>20684</v>
      </c>
      <c r="I15" s="236">
        <v>2220</v>
      </c>
      <c r="J15" s="236">
        <v>7344</v>
      </c>
      <c r="K15" s="236">
        <v>30248</v>
      </c>
      <c r="L15" s="231"/>
      <c r="M15" s="231">
        <v>0</v>
      </c>
      <c r="N15" s="236">
        <v>4837</v>
      </c>
      <c r="O15" s="236">
        <v>2248</v>
      </c>
      <c r="P15" s="236">
        <v>0</v>
      </c>
      <c r="Q15" s="236">
        <v>7085</v>
      </c>
      <c r="R15" s="236"/>
      <c r="S15" s="236">
        <v>21587</v>
      </c>
      <c r="T15" s="236">
        <v>3404</v>
      </c>
      <c r="U15" s="236">
        <v>24991</v>
      </c>
    </row>
    <row r="16" spans="1:729">
      <c r="A16" s="320">
        <v>10950</v>
      </c>
      <c r="B16" s="321" t="s">
        <v>445</v>
      </c>
      <c r="C16" s="216">
        <f t="shared" si="0"/>
        <v>8.4569278761650283E-4</v>
      </c>
      <c r="D16" s="216">
        <f t="shared" si="1"/>
        <v>7.8549246813441485E-4</v>
      </c>
      <c r="E16" s="236">
        <f>VLOOKUP(A16,'2020 Summary'!$A:$F,6,FALSE)</f>
        <v>-33894</v>
      </c>
      <c r="F16" s="235">
        <v>-41603</v>
      </c>
      <c r="G16" s="232"/>
      <c r="H16" s="235">
        <v>30138</v>
      </c>
      <c r="I16" s="235">
        <v>3235</v>
      </c>
      <c r="J16" s="235">
        <v>0</v>
      </c>
      <c r="K16" s="235">
        <v>33373</v>
      </c>
      <c r="L16" s="232"/>
      <c r="M16" s="232">
        <v>0</v>
      </c>
      <c r="N16" s="235">
        <v>7048</v>
      </c>
      <c r="O16" s="235">
        <v>3276</v>
      </c>
      <c r="P16" s="235">
        <v>7367</v>
      </c>
      <c r="Q16" s="235">
        <v>17691</v>
      </c>
      <c r="R16" s="235"/>
      <c r="S16" s="235">
        <v>31454</v>
      </c>
      <c r="T16" s="235">
        <v>-338</v>
      </c>
      <c r="U16" s="235">
        <v>31116</v>
      </c>
    </row>
    <row r="17" spans="1:21">
      <c r="A17" s="320">
        <v>11050</v>
      </c>
      <c r="B17" s="321" t="s">
        <v>446</v>
      </c>
      <c r="C17" s="216">
        <f t="shared" si="0"/>
        <v>2.1360334140024063E-4</v>
      </c>
      <c r="D17" s="216">
        <f t="shared" si="1"/>
        <v>2.0139049826187717E-4</v>
      </c>
      <c r="E17" s="236">
        <f>VLOOKUP(A17,'2020 Summary'!$A:$F,6,FALSE)</f>
        <v>-8690</v>
      </c>
      <c r="F17" s="235">
        <v>-10508</v>
      </c>
      <c r="G17" s="232"/>
      <c r="H17" s="235">
        <v>7612</v>
      </c>
      <c r="I17" s="235">
        <v>817</v>
      </c>
      <c r="J17" s="235">
        <v>332</v>
      </c>
      <c r="K17" s="235">
        <v>8761</v>
      </c>
      <c r="L17" s="232"/>
      <c r="M17" s="232">
        <v>0</v>
      </c>
      <c r="N17" s="235">
        <v>1780</v>
      </c>
      <c r="O17" s="235">
        <v>827</v>
      </c>
      <c r="P17" s="235">
        <v>9771</v>
      </c>
      <c r="Q17" s="235">
        <v>12378</v>
      </c>
      <c r="R17" s="235"/>
      <c r="S17" s="235">
        <v>7944</v>
      </c>
      <c r="T17" s="235">
        <v>-2345</v>
      </c>
      <c r="U17" s="235">
        <v>5599</v>
      </c>
    </row>
    <row r="18" spans="1:21">
      <c r="A18" s="320">
        <v>11300</v>
      </c>
      <c r="B18" s="321" t="s">
        <v>447</v>
      </c>
      <c r="C18" s="216">
        <f t="shared" si="0"/>
        <v>4.120097035436465E-3</v>
      </c>
      <c r="D18" s="216">
        <f t="shared" si="1"/>
        <v>4.1505909617612982E-3</v>
      </c>
      <c r="E18" s="236">
        <f>VLOOKUP(A18,'2020 Summary'!$A:$F,6,FALSE)</f>
        <v>-179098</v>
      </c>
      <c r="F18" s="236">
        <v>-202684</v>
      </c>
      <c r="G18" s="231"/>
      <c r="H18" s="236">
        <v>146828</v>
      </c>
      <c r="I18" s="236">
        <v>15759</v>
      </c>
      <c r="J18" s="236">
        <v>37891</v>
      </c>
      <c r="K18" s="236">
        <v>200478</v>
      </c>
      <c r="L18" s="231"/>
      <c r="M18" s="231">
        <v>0</v>
      </c>
      <c r="N18" s="236">
        <v>34337</v>
      </c>
      <c r="O18" s="236">
        <v>15961</v>
      </c>
      <c r="P18" s="236">
        <v>0</v>
      </c>
      <c r="Q18" s="236">
        <v>50298</v>
      </c>
      <c r="R18" s="236"/>
      <c r="S18" s="236">
        <v>153239</v>
      </c>
      <c r="T18" s="236">
        <v>26518</v>
      </c>
      <c r="U18" s="236">
        <v>179757</v>
      </c>
    </row>
    <row r="19" spans="1:21">
      <c r="A19" s="320">
        <v>11310</v>
      </c>
      <c r="B19" s="321" t="s">
        <v>448</v>
      </c>
      <c r="C19" s="216">
        <f t="shared" si="0"/>
        <v>4.7900163082939383E-4</v>
      </c>
      <c r="D19" s="216">
        <f t="shared" si="1"/>
        <v>4.7260718424101968E-4</v>
      </c>
      <c r="E19" s="236">
        <f>VLOOKUP(A19,'2020 Summary'!$A:$F,6,FALSE)</f>
        <v>-20393</v>
      </c>
      <c r="F19" s="235">
        <v>-23564</v>
      </c>
      <c r="G19" s="232"/>
      <c r="H19" s="235">
        <v>17070</v>
      </c>
      <c r="I19" s="235">
        <v>1832</v>
      </c>
      <c r="J19" s="235">
        <v>2876</v>
      </c>
      <c r="K19" s="235">
        <v>21778</v>
      </c>
      <c r="L19" s="232"/>
      <c r="M19" s="232">
        <v>0</v>
      </c>
      <c r="N19" s="235">
        <v>3992</v>
      </c>
      <c r="O19" s="235">
        <v>1856</v>
      </c>
      <c r="P19" s="235">
        <v>650</v>
      </c>
      <c r="Q19" s="235">
        <v>6498</v>
      </c>
      <c r="R19" s="235"/>
      <c r="S19" s="235">
        <v>17815</v>
      </c>
      <c r="T19" s="235">
        <v>1246</v>
      </c>
      <c r="U19" s="235">
        <v>19061</v>
      </c>
    </row>
    <row r="20" spans="1:21">
      <c r="A20" s="320">
        <v>11600</v>
      </c>
      <c r="B20" s="321" t="s">
        <v>12</v>
      </c>
      <c r="C20" s="216">
        <f t="shared" si="0"/>
        <v>2.1030009216370287E-3</v>
      </c>
      <c r="D20" s="216">
        <f t="shared" si="1"/>
        <v>2.0419930475086908E-3</v>
      </c>
      <c r="E20" s="236">
        <f>VLOOKUP(A20,'2020 Summary'!$A:$F,6,FALSE)</f>
        <v>-88112</v>
      </c>
      <c r="F20" s="235">
        <v>-103455</v>
      </c>
      <c r="G20" s="232"/>
      <c r="H20" s="235">
        <v>74945</v>
      </c>
      <c r="I20" s="235">
        <v>8044</v>
      </c>
      <c r="J20" s="235">
        <v>699</v>
      </c>
      <c r="K20" s="235">
        <v>83688</v>
      </c>
      <c r="L20" s="232"/>
      <c r="M20" s="232">
        <v>0</v>
      </c>
      <c r="N20" s="235">
        <v>17526</v>
      </c>
      <c r="O20" s="235">
        <v>8147</v>
      </c>
      <c r="P20" s="235">
        <v>20614</v>
      </c>
      <c r="Q20" s="235">
        <v>46287</v>
      </c>
      <c r="R20" s="235"/>
      <c r="S20" s="235">
        <v>78217</v>
      </c>
      <c r="T20" s="235">
        <v>-2629</v>
      </c>
      <c r="U20" s="235">
        <v>75588</v>
      </c>
    </row>
    <row r="21" spans="1:21">
      <c r="A21" s="320">
        <v>11900</v>
      </c>
      <c r="B21" s="321" t="s">
        <v>13</v>
      </c>
      <c r="C21" s="216">
        <f t="shared" si="0"/>
        <v>2.4120834117389184E-4</v>
      </c>
      <c r="D21" s="216">
        <f t="shared" si="1"/>
        <v>2.3079953650057938E-4</v>
      </c>
      <c r="E21" s="236">
        <f>VLOOKUP(A21,'2020 Summary'!$A:$F,6,FALSE)</f>
        <v>-9959</v>
      </c>
      <c r="F21" s="235">
        <v>-11866</v>
      </c>
      <c r="G21" s="232"/>
      <c r="H21" s="235">
        <v>8596</v>
      </c>
      <c r="I21" s="235">
        <v>923</v>
      </c>
      <c r="J21" s="235">
        <v>0</v>
      </c>
      <c r="K21" s="235">
        <v>9519</v>
      </c>
      <c r="L21" s="232"/>
      <c r="M21" s="232">
        <v>0</v>
      </c>
      <c r="N21" s="235">
        <v>2010</v>
      </c>
      <c r="O21" s="235">
        <v>934</v>
      </c>
      <c r="P21" s="235">
        <v>3260</v>
      </c>
      <c r="Q21" s="235">
        <v>6204</v>
      </c>
      <c r="R21" s="235"/>
      <c r="S21" s="235">
        <v>8971</v>
      </c>
      <c r="T21" s="235">
        <v>64</v>
      </c>
      <c r="U21" s="235">
        <v>9035</v>
      </c>
    </row>
    <row r="22" spans="1:21">
      <c r="A22" s="320">
        <v>12100</v>
      </c>
      <c r="B22" s="321" t="s">
        <v>449</v>
      </c>
      <c r="C22" s="216">
        <f t="shared" si="0"/>
        <v>2.4080178742170256E-4</v>
      </c>
      <c r="D22" s="216">
        <f t="shared" si="1"/>
        <v>2.3420625724217845E-4</v>
      </c>
      <c r="E22" s="236">
        <f>VLOOKUP(A22,'2020 Summary'!$A:$F,6,FALSE)</f>
        <v>-10106</v>
      </c>
      <c r="F22" s="235">
        <v>-11846</v>
      </c>
      <c r="G22" s="232"/>
      <c r="H22" s="235">
        <v>8581</v>
      </c>
      <c r="I22" s="235">
        <v>921</v>
      </c>
      <c r="J22" s="235">
        <v>1251</v>
      </c>
      <c r="K22" s="235">
        <v>10753</v>
      </c>
      <c r="L22" s="232"/>
      <c r="M22" s="232">
        <v>0</v>
      </c>
      <c r="N22" s="235">
        <v>2007</v>
      </c>
      <c r="O22" s="235">
        <v>933</v>
      </c>
      <c r="P22" s="235">
        <v>1825</v>
      </c>
      <c r="Q22" s="235">
        <v>4765</v>
      </c>
      <c r="R22" s="235"/>
      <c r="S22" s="235">
        <v>8956</v>
      </c>
      <c r="T22" s="235">
        <v>254</v>
      </c>
      <c r="U22" s="235">
        <v>9210</v>
      </c>
    </row>
    <row r="23" spans="1:21">
      <c r="A23" s="320">
        <v>12150</v>
      </c>
      <c r="B23" s="321" t="s">
        <v>450</v>
      </c>
      <c r="C23" s="216">
        <f t="shared" si="0"/>
        <v>3.3398390742348248E-5</v>
      </c>
      <c r="D23" s="216">
        <f t="shared" si="1"/>
        <v>4.1205098493626886E-5</v>
      </c>
      <c r="E23" s="236">
        <f>VLOOKUP(A23,'2020 Summary'!$A:$F,6,FALSE)</f>
        <v>-1778</v>
      </c>
      <c r="F23" s="235">
        <v>-1643</v>
      </c>
      <c r="G23" s="232"/>
      <c r="H23" s="235">
        <v>1190</v>
      </c>
      <c r="I23" s="235">
        <v>128</v>
      </c>
      <c r="J23" s="235">
        <v>601</v>
      </c>
      <c r="K23" s="235">
        <v>1919</v>
      </c>
      <c r="L23" s="232"/>
      <c r="M23" s="232">
        <v>0</v>
      </c>
      <c r="N23" s="235">
        <v>278</v>
      </c>
      <c r="O23" s="235">
        <v>129</v>
      </c>
      <c r="P23" s="235">
        <v>477</v>
      </c>
      <c r="Q23" s="235">
        <v>884</v>
      </c>
      <c r="R23" s="235"/>
      <c r="S23" s="235">
        <v>1242</v>
      </c>
      <c r="T23" s="235">
        <v>-125</v>
      </c>
      <c r="U23" s="235">
        <v>1117</v>
      </c>
    </row>
    <row r="24" spans="1:21">
      <c r="A24" s="320">
        <v>12160</v>
      </c>
      <c r="B24" s="321" t="s">
        <v>16</v>
      </c>
      <c r="C24" s="216">
        <f t="shared" si="0"/>
        <v>1.6795955164195168E-3</v>
      </c>
      <c r="D24" s="216">
        <f t="shared" si="1"/>
        <v>1.6102896871378911E-3</v>
      </c>
      <c r="E24" s="236">
        <f>VLOOKUP(A24,'2020 Summary'!$A:$F,6,FALSE)</f>
        <v>-69484</v>
      </c>
      <c r="F24" s="235">
        <v>-82626</v>
      </c>
      <c r="G24" s="232"/>
      <c r="H24" s="235">
        <v>59856</v>
      </c>
      <c r="I24" s="235">
        <v>6424</v>
      </c>
      <c r="J24" s="235">
        <v>11844</v>
      </c>
      <c r="K24" s="235">
        <v>78124</v>
      </c>
      <c r="L24" s="232"/>
      <c r="M24" s="232">
        <v>0</v>
      </c>
      <c r="N24" s="235">
        <v>13998</v>
      </c>
      <c r="O24" s="235">
        <v>6507</v>
      </c>
      <c r="P24" s="235">
        <v>1826</v>
      </c>
      <c r="Q24" s="235">
        <v>22331</v>
      </c>
      <c r="R24" s="235"/>
      <c r="S24" s="235">
        <v>62469</v>
      </c>
      <c r="T24" s="235">
        <v>6493</v>
      </c>
      <c r="U24" s="235">
        <v>68962</v>
      </c>
    </row>
    <row r="25" spans="1:21">
      <c r="A25" s="320">
        <v>12220</v>
      </c>
      <c r="B25" s="321" t="s">
        <v>451</v>
      </c>
      <c r="C25" s="216">
        <f t="shared" si="0"/>
        <v>4.2107219323369742E-2</v>
      </c>
      <c r="D25" s="216">
        <f t="shared" si="1"/>
        <v>4.1906697566628043E-2</v>
      </c>
      <c r="E25" s="236">
        <f>VLOOKUP(A25,'2020 Summary'!$A:$F,6,FALSE)</f>
        <v>-1808274</v>
      </c>
      <c r="F25" s="235">
        <v>-2071422</v>
      </c>
      <c r="G25" s="232"/>
      <c r="H25" s="235">
        <v>1500574</v>
      </c>
      <c r="I25" s="235">
        <v>161060</v>
      </c>
      <c r="J25" s="235">
        <v>262462</v>
      </c>
      <c r="K25" s="235">
        <v>1924096</v>
      </c>
      <c r="L25" s="232"/>
      <c r="M25" s="232">
        <v>0</v>
      </c>
      <c r="N25" s="235">
        <v>350921</v>
      </c>
      <c r="O25" s="235">
        <v>163123</v>
      </c>
      <c r="P25" s="235">
        <v>0</v>
      </c>
      <c r="Q25" s="235">
        <v>514044</v>
      </c>
      <c r="R25" s="235"/>
      <c r="S25" s="235">
        <v>1566093</v>
      </c>
      <c r="T25" s="235">
        <v>130001</v>
      </c>
      <c r="U25" s="235">
        <v>1696094</v>
      </c>
    </row>
    <row r="26" spans="1:21">
      <c r="A26" s="320">
        <v>12510</v>
      </c>
      <c r="B26" s="321" t="s">
        <v>18</v>
      </c>
      <c r="C26" s="216">
        <f t="shared" si="0"/>
        <v>3.7280979075755743E-3</v>
      </c>
      <c r="D26" s="216">
        <f t="shared" si="1"/>
        <v>3.8031981460023177E-3</v>
      </c>
      <c r="E26" s="236">
        <f>VLOOKUP(A26,'2020 Summary'!$A:$F,6,FALSE)</f>
        <v>-164108</v>
      </c>
      <c r="F26" s="235">
        <v>-183400</v>
      </c>
      <c r="G26" s="232"/>
      <c r="H26" s="235">
        <v>132858</v>
      </c>
      <c r="I26" s="235">
        <v>14260</v>
      </c>
      <c r="J26" s="235">
        <v>108505</v>
      </c>
      <c r="K26" s="235">
        <v>255623</v>
      </c>
      <c r="L26" s="232"/>
      <c r="M26" s="232">
        <v>0</v>
      </c>
      <c r="N26" s="235">
        <v>31070</v>
      </c>
      <c r="O26" s="235">
        <v>14443</v>
      </c>
      <c r="P26" s="235">
        <v>0</v>
      </c>
      <c r="Q26" s="235">
        <v>45513</v>
      </c>
      <c r="R26" s="235"/>
      <c r="S26" s="235">
        <v>138659</v>
      </c>
      <c r="T26" s="235">
        <v>39727</v>
      </c>
      <c r="U26" s="235">
        <v>178386</v>
      </c>
    </row>
    <row r="27" spans="1:21">
      <c r="A27" s="320">
        <v>12600</v>
      </c>
      <c r="B27" s="321" t="s">
        <v>452</v>
      </c>
      <c r="C27" s="216">
        <f t="shared" si="0"/>
        <v>1.7240928245966321E-3</v>
      </c>
      <c r="D27" s="216">
        <f t="shared" si="1"/>
        <v>1.729803012746234E-3</v>
      </c>
      <c r="E27" s="236">
        <f>VLOOKUP(A27,'2020 Summary'!$A:$F,6,FALSE)</f>
        <v>-74641</v>
      </c>
      <c r="F27" s="236">
        <v>-84815</v>
      </c>
      <c r="G27" s="231"/>
      <c r="H27" s="236">
        <v>61442</v>
      </c>
      <c r="I27" s="236">
        <v>6595</v>
      </c>
      <c r="J27" s="236">
        <v>13195</v>
      </c>
      <c r="K27" s="236">
        <v>81232</v>
      </c>
      <c r="L27" s="231"/>
      <c r="M27" s="231">
        <v>0</v>
      </c>
      <c r="N27" s="236">
        <v>14369</v>
      </c>
      <c r="O27" s="236">
        <v>6679</v>
      </c>
      <c r="P27" s="236">
        <v>22846</v>
      </c>
      <c r="Q27" s="236">
        <v>43894</v>
      </c>
      <c r="R27" s="236"/>
      <c r="S27" s="236">
        <v>64124</v>
      </c>
      <c r="T27" s="236">
        <v>1472</v>
      </c>
      <c r="U27" s="236">
        <v>65596</v>
      </c>
    </row>
    <row r="28" spans="1:21">
      <c r="A28" s="320">
        <v>12700</v>
      </c>
      <c r="B28" s="321" t="s">
        <v>453</v>
      </c>
      <c r="C28" s="216">
        <f t="shared" si="0"/>
        <v>9.4550173377896778E-4</v>
      </c>
      <c r="D28" s="216">
        <f t="shared" si="1"/>
        <v>9.8359212050984943E-4</v>
      </c>
      <c r="E28" s="236">
        <f>VLOOKUP(A28,'2020 Summary'!$A:$F,6,FALSE)</f>
        <v>-42442</v>
      </c>
      <c r="F28" s="235">
        <v>-46513</v>
      </c>
      <c r="G28" s="232"/>
      <c r="H28" s="235">
        <v>33695</v>
      </c>
      <c r="I28" s="235">
        <v>3617</v>
      </c>
      <c r="J28" s="235">
        <v>13225</v>
      </c>
      <c r="K28" s="235">
        <v>50537</v>
      </c>
      <c r="L28" s="232"/>
      <c r="M28" s="232">
        <v>0</v>
      </c>
      <c r="N28" s="235">
        <v>7880</v>
      </c>
      <c r="O28" s="235">
        <v>3663</v>
      </c>
      <c r="P28" s="235">
        <v>0</v>
      </c>
      <c r="Q28" s="235">
        <v>11543</v>
      </c>
      <c r="R28" s="235"/>
      <c r="S28" s="235">
        <v>35166</v>
      </c>
      <c r="T28" s="235">
        <v>5676</v>
      </c>
      <c r="U28" s="235">
        <v>40842</v>
      </c>
    </row>
    <row r="29" spans="1:21">
      <c r="A29" s="320">
        <v>13500</v>
      </c>
      <c r="B29" s="321" t="s">
        <v>454</v>
      </c>
      <c r="C29" s="216">
        <f t="shared" si="0"/>
        <v>3.8134945232229296E-3</v>
      </c>
      <c r="D29" s="216">
        <f t="shared" si="1"/>
        <v>3.7349015063731172E-3</v>
      </c>
      <c r="E29" s="236">
        <f>VLOOKUP(A29,'2020 Summary'!$A:$F,6,FALSE)</f>
        <v>-161161</v>
      </c>
      <c r="F29" s="235">
        <v>-187601</v>
      </c>
      <c r="G29" s="232"/>
      <c r="H29" s="235">
        <v>135902</v>
      </c>
      <c r="I29" s="235">
        <v>14587</v>
      </c>
      <c r="J29" s="235">
        <v>28183</v>
      </c>
      <c r="K29" s="235">
        <v>178672</v>
      </c>
      <c r="L29" s="232"/>
      <c r="M29" s="232">
        <v>0</v>
      </c>
      <c r="N29" s="235">
        <v>31782</v>
      </c>
      <c r="O29" s="235">
        <v>14773</v>
      </c>
      <c r="P29" s="235">
        <v>0</v>
      </c>
      <c r="Q29" s="235">
        <v>46555</v>
      </c>
      <c r="R29" s="235"/>
      <c r="S29" s="235">
        <v>141836</v>
      </c>
      <c r="T29" s="235">
        <v>10259</v>
      </c>
      <c r="U29" s="235">
        <v>152095</v>
      </c>
    </row>
    <row r="30" spans="1:21">
      <c r="A30" s="320">
        <v>13700</v>
      </c>
      <c r="B30" s="321" t="s">
        <v>455</v>
      </c>
      <c r="C30" s="216">
        <f t="shared" si="0"/>
        <v>4.2669849061024469E-4</v>
      </c>
      <c r="D30" s="216">
        <f t="shared" si="1"/>
        <v>3.9758980301274625E-4</v>
      </c>
      <c r="E30" s="236">
        <f>VLOOKUP(A30,'2020 Summary'!$A:$F,6,FALSE)</f>
        <v>-17156</v>
      </c>
      <c r="F30" s="236">
        <v>-20991</v>
      </c>
      <c r="G30" s="231"/>
      <c r="H30" s="236">
        <v>15206</v>
      </c>
      <c r="I30" s="236">
        <v>1632</v>
      </c>
      <c r="J30" s="236">
        <v>4529</v>
      </c>
      <c r="K30" s="236">
        <v>21367</v>
      </c>
      <c r="L30" s="231"/>
      <c r="M30" s="231">
        <v>0</v>
      </c>
      <c r="N30" s="236">
        <v>3556</v>
      </c>
      <c r="O30" s="236">
        <v>1653</v>
      </c>
      <c r="P30" s="236">
        <v>736</v>
      </c>
      <c r="Q30" s="236">
        <v>5945</v>
      </c>
      <c r="R30" s="236"/>
      <c r="S30" s="236">
        <v>15870</v>
      </c>
      <c r="T30" s="236">
        <v>2798</v>
      </c>
      <c r="U30" s="236">
        <v>18668</v>
      </c>
    </row>
    <row r="31" spans="1:21">
      <c r="A31" s="320">
        <v>14300</v>
      </c>
      <c r="B31" s="321" t="s">
        <v>456</v>
      </c>
      <c r="C31" s="216">
        <f t="shared" si="0"/>
        <v>1.2677972208270088E-3</v>
      </c>
      <c r="D31" s="216">
        <f t="shared" si="1"/>
        <v>1.0743916570104288E-3</v>
      </c>
      <c r="E31" s="236">
        <f>VLOOKUP(A31,'2020 Summary'!$A:$F,6,FALSE)</f>
        <v>-46360</v>
      </c>
      <c r="F31" s="235">
        <v>-62368</v>
      </c>
      <c r="G31" s="232"/>
      <c r="H31" s="235">
        <v>45181</v>
      </c>
      <c r="I31" s="235">
        <v>4849</v>
      </c>
      <c r="J31" s="235">
        <v>37157</v>
      </c>
      <c r="K31" s="235">
        <v>87187</v>
      </c>
      <c r="L31" s="232"/>
      <c r="M31" s="232">
        <v>0</v>
      </c>
      <c r="N31" s="235">
        <v>10566</v>
      </c>
      <c r="O31" s="235">
        <v>4911</v>
      </c>
      <c r="P31" s="235">
        <v>14885</v>
      </c>
      <c r="Q31" s="235">
        <v>30362</v>
      </c>
      <c r="R31" s="235"/>
      <c r="S31" s="235">
        <v>47153</v>
      </c>
      <c r="T31" s="235">
        <v>2437</v>
      </c>
      <c r="U31" s="235">
        <v>49590</v>
      </c>
    </row>
    <row r="32" spans="1:21">
      <c r="A32" s="320">
        <v>14300.2</v>
      </c>
      <c r="B32" s="321" t="s">
        <v>457</v>
      </c>
      <c r="C32" s="216">
        <f t="shared" si="0"/>
        <v>2.0510636797948497E-4</v>
      </c>
      <c r="D32" s="216">
        <f t="shared" si="1"/>
        <v>2.0150637311703361E-4</v>
      </c>
      <c r="E32" s="236">
        <f>VLOOKUP(A32,'2020 Summary'!$A:$F,6,FALSE)</f>
        <v>-8695</v>
      </c>
      <c r="F32" s="235">
        <v>-10090</v>
      </c>
      <c r="G32" s="232"/>
      <c r="H32" s="235">
        <v>7309</v>
      </c>
      <c r="I32" s="235">
        <v>785</v>
      </c>
      <c r="J32" s="235">
        <v>1843</v>
      </c>
      <c r="K32" s="235">
        <v>9937</v>
      </c>
      <c r="L32" s="232"/>
      <c r="M32" s="232">
        <v>0</v>
      </c>
      <c r="N32" s="235">
        <v>1709</v>
      </c>
      <c r="O32" s="235">
        <v>795</v>
      </c>
      <c r="P32" s="235">
        <v>5849</v>
      </c>
      <c r="Q32" s="235">
        <v>8353</v>
      </c>
      <c r="R32" s="235"/>
      <c r="S32" s="235">
        <v>7628</v>
      </c>
      <c r="T32" s="235">
        <v>-237</v>
      </c>
      <c r="U32" s="235">
        <v>7391</v>
      </c>
    </row>
    <row r="33" spans="1:21">
      <c r="A33" s="320">
        <v>18400</v>
      </c>
      <c r="B33" s="321" t="s">
        <v>458</v>
      </c>
      <c r="C33" s="216">
        <f t="shared" si="0"/>
        <v>4.7399085583366115E-3</v>
      </c>
      <c r="D33" s="216">
        <f t="shared" si="1"/>
        <v>4.7692931633835454E-3</v>
      </c>
      <c r="E33" s="236">
        <f>VLOOKUP(A33,'2020 Summary'!$A:$F,6,FALSE)</f>
        <v>-205795</v>
      </c>
      <c r="F33" s="235">
        <v>-233175</v>
      </c>
      <c r="G33" s="232"/>
      <c r="H33" s="235">
        <v>168916</v>
      </c>
      <c r="I33" s="235">
        <v>18130</v>
      </c>
      <c r="J33" s="235">
        <v>35958</v>
      </c>
      <c r="K33" s="235">
        <v>223004</v>
      </c>
      <c r="L33" s="232"/>
      <c r="M33" s="232">
        <v>0</v>
      </c>
      <c r="N33" s="235">
        <v>39502</v>
      </c>
      <c r="O33" s="235">
        <v>18362</v>
      </c>
      <c r="P33" s="235">
        <v>0</v>
      </c>
      <c r="Q33" s="235">
        <v>57864</v>
      </c>
      <c r="R33" s="235"/>
      <c r="S33" s="235">
        <v>176291</v>
      </c>
      <c r="T33" s="235">
        <v>17861</v>
      </c>
      <c r="U33" s="235">
        <v>194152</v>
      </c>
    </row>
    <row r="34" spans="1:21">
      <c r="A34" s="320">
        <v>18600</v>
      </c>
      <c r="B34" s="321" t="s">
        <v>459</v>
      </c>
      <c r="C34" s="216">
        <f t="shared" si="0"/>
        <v>1.239988944177263E-5</v>
      </c>
      <c r="D34" s="216">
        <f t="shared" si="1"/>
        <v>1.339513325608343E-5</v>
      </c>
      <c r="E34" s="236">
        <f>VLOOKUP(A34,'2020 Summary'!$A:$F,6,FALSE)</f>
        <v>-578</v>
      </c>
      <c r="F34" s="235">
        <v>-610</v>
      </c>
      <c r="G34" s="232"/>
      <c r="H34" s="235">
        <v>442</v>
      </c>
      <c r="I34" s="235">
        <v>47</v>
      </c>
      <c r="J34" s="235">
        <v>210</v>
      </c>
      <c r="K34" s="235">
        <v>699</v>
      </c>
      <c r="L34" s="232"/>
      <c r="M34" s="232">
        <v>0</v>
      </c>
      <c r="N34" s="235">
        <v>103</v>
      </c>
      <c r="O34" s="235">
        <v>48</v>
      </c>
      <c r="P34" s="235">
        <v>0</v>
      </c>
      <c r="Q34" s="235">
        <v>151</v>
      </c>
      <c r="R34" s="235"/>
      <c r="S34" s="235">
        <v>461</v>
      </c>
      <c r="T34" s="235">
        <v>143</v>
      </c>
      <c r="U34" s="235">
        <v>604</v>
      </c>
    </row>
    <row r="35" spans="1:21">
      <c r="A35" s="320">
        <v>18640</v>
      </c>
      <c r="B35" s="321" t="s">
        <v>25</v>
      </c>
      <c r="C35" s="216">
        <f t="shared" si="0"/>
        <v>1.4026104450529696E-6</v>
      </c>
      <c r="D35" s="216">
        <f t="shared" si="1"/>
        <v>1.3904982618771727E-6</v>
      </c>
      <c r="E35" s="236">
        <f>VLOOKUP(A35,'2020 Summary'!$A:$F,6,FALSE)</f>
        <v>-60</v>
      </c>
      <c r="F35" s="235">
        <v>-69</v>
      </c>
      <c r="G35" s="232"/>
      <c r="H35" s="235">
        <v>50</v>
      </c>
      <c r="I35" s="235">
        <v>5</v>
      </c>
      <c r="J35" s="235">
        <v>15</v>
      </c>
      <c r="K35" s="235">
        <v>70</v>
      </c>
      <c r="L35" s="232"/>
      <c r="M35" s="232">
        <v>0</v>
      </c>
      <c r="N35" s="235">
        <v>12</v>
      </c>
      <c r="O35" s="235">
        <v>5</v>
      </c>
      <c r="P35" s="235">
        <v>68</v>
      </c>
      <c r="Q35" s="235">
        <v>85</v>
      </c>
      <c r="R35" s="235"/>
      <c r="S35" s="235">
        <v>52</v>
      </c>
      <c r="T35" s="235">
        <v>-15</v>
      </c>
      <c r="U35" s="235">
        <v>37</v>
      </c>
    </row>
    <row r="36" spans="1:21">
      <c r="A36" s="320">
        <v>18690</v>
      </c>
      <c r="B36" s="321" t="s">
        <v>460</v>
      </c>
      <c r="C36" s="216">
        <f t="shared" si="0"/>
        <v>0</v>
      </c>
      <c r="D36" s="216">
        <f t="shared" si="1"/>
        <v>0</v>
      </c>
      <c r="E36" s="236">
        <f>VLOOKUP(A36,'2020 Summary'!$A:$F,6,FALSE)</f>
        <v>0</v>
      </c>
      <c r="F36" s="235">
        <v>0</v>
      </c>
      <c r="G36" s="232"/>
      <c r="H36" s="235">
        <v>0</v>
      </c>
      <c r="I36" s="235">
        <v>0</v>
      </c>
      <c r="J36" s="235">
        <v>0</v>
      </c>
      <c r="K36" s="235">
        <v>0</v>
      </c>
      <c r="L36" s="232"/>
      <c r="M36" s="232">
        <v>0</v>
      </c>
      <c r="N36" s="235">
        <v>0</v>
      </c>
      <c r="O36" s="235">
        <v>0</v>
      </c>
      <c r="P36" s="235">
        <v>0</v>
      </c>
      <c r="Q36" s="235">
        <v>0</v>
      </c>
      <c r="R36" s="235"/>
      <c r="S36" s="235">
        <v>0</v>
      </c>
      <c r="T36" s="235">
        <v>124</v>
      </c>
      <c r="U36" s="235">
        <v>124</v>
      </c>
    </row>
    <row r="37" spans="1:21">
      <c r="A37" s="320">
        <v>18740</v>
      </c>
      <c r="B37" s="321" t="s">
        <v>461</v>
      </c>
      <c r="C37" s="216">
        <f t="shared" si="0"/>
        <v>5.9966678447916814E-6</v>
      </c>
      <c r="D37" s="216">
        <f t="shared" si="1"/>
        <v>6.4889918887601386E-6</v>
      </c>
      <c r="E37" s="236">
        <f>VLOOKUP(A37,'2020 Summary'!$A:$F,6,FALSE)</f>
        <v>-280</v>
      </c>
      <c r="F37" s="235">
        <v>-295</v>
      </c>
      <c r="G37" s="232"/>
      <c r="H37" s="235">
        <v>214</v>
      </c>
      <c r="I37" s="235">
        <v>23</v>
      </c>
      <c r="J37" s="235">
        <v>154</v>
      </c>
      <c r="K37" s="235">
        <v>391</v>
      </c>
      <c r="L37" s="232"/>
      <c r="M37" s="232">
        <v>0</v>
      </c>
      <c r="N37" s="235">
        <v>50</v>
      </c>
      <c r="O37" s="235">
        <v>23</v>
      </c>
      <c r="P37" s="235">
        <v>0</v>
      </c>
      <c r="Q37" s="235">
        <v>73</v>
      </c>
      <c r="R37" s="235"/>
      <c r="S37" s="235">
        <v>223</v>
      </c>
      <c r="T37" s="235">
        <v>36</v>
      </c>
      <c r="U37" s="235">
        <v>259</v>
      </c>
    </row>
    <row r="38" spans="1:21">
      <c r="A38" s="320">
        <v>18780</v>
      </c>
      <c r="B38" s="321" t="s">
        <v>462</v>
      </c>
      <c r="C38" s="216">
        <f t="shared" si="0"/>
        <v>2.010408304575923E-5</v>
      </c>
      <c r="D38" s="216">
        <f t="shared" si="1"/>
        <v>1.9606025492468134E-5</v>
      </c>
      <c r="E38" s="236">
        <f>VLOOKUP(A38,'2020 Summary'!$A:$F,6,FALSE)</f>
        <v>-846</v>
      </c>
      <c r="F38" s="235">
        <v>-989</v>
      </c>
      <c r="G38" s="232"/>
      <c r="H38" s="235">
        <v>716</v>
      </c>
      <c r="I38" s="235">
        <v>77</v>
      </c>
      <c r="J38" s="235">
        <v>0</v>
      </c>
      <c r="K38" s="235">
        <v>793</v>
      </c>
      <c r="L38" s="232"/>
      <c r="M38" s="232">
        <v>0</v>
      </c>
      <c r="N38" s="235">
        <v>168</v>
      </c>
      <c r="O38" s="235">
        <v>78</v>
      </c>
      <c r="P38" s="235">
        <v>657</v>
      </c>
      <c r="Q38" s="235">
        <v>903</v>
      </c>
      <c r="R38" s="235"/>
      <c r="S38" s="235">
        <v>748</v>
      </c>
      <c r="T38" s="235">
        <v>-44</v>
      </c>
      <c r="U38" s="235">
        <v>704</v>
      </c>
    </row>
    <row r="39" spans="1:21">
      <c r="A39" s="320">
        <v>19005</v>
      </c>
      <c r="B39" s="321" t="s">
        <v>463</v>
      </c>
      <c r="C39" s="216">
        <f t="shared" si="0"/>
        <v>6.4959158524801014E-4</v>
      </c>
      <c r="D39" s="216">
        <f t="shared" si="1"/>
        <v>6.7170336037079956E-4</v>
      </c>
      <c r="E39" s="236">
        <f>VLOOKUP(A39,'2020 Summary'!$A:$F,6,FALSE)</f>
        <v>-28984</v>
      </c>
      <c r="F39" s="236">
        <v>-31956</v>
      </c>
      <c r="G39" s="231"/>
      <c r="H39" s="236">
        <v>23150</v>
      </c>
      <c r="I39" s="236">
        <v>2485</v>
      </c>
      <c r="J39" s="236">
        <v>10398</v>
      </c>
      <c r="K39" s="236">
        <v>36033</v>
      </c>
      <c r="L39" s="231"/>
      <c r="M39" s="231">
        <v>0</v>
      </c>
      <c r="N39" s="236">
        <v>5414</v>
      </c>
      <c r="O39" s="236">
        <v>2517</v>
      </c>
      <c r="P39" s="236">
        <v>0</v>
      </c>
      <c r="Q39" s="236">
        <v>7931</v>
      </c>
      <c r="R39" s="236"/>
      <c r="S39" s="236">
        <v>24161</v>
      </c>
      <c r="T39" s="236">
        <v>4534</v>
      </c>
      <c r="U39" s="236">
        <v>28695</v>
      </c>
    </row>
    <row r="40" spans="1:21">
      <c r="A40" s="320">
        <v>19100</v>
      </c>
      <c r="B40" s="321" t="s">
        <v>30</v>
      </c>
      <c r="C40" s="216">
        <f t="shared" si="0"/>
        <v>6.1888112463826118E-2</v>
      </c>
      <c r="D40" s="216">
        <f t="shared" si="1"/>
        <v>6.1816500579374274E-2</v>
      </c>
      <c r="E40" s="236">
        <f>VLOOKUP(A40,'2020 Summary'!$A:$F,6,FALSE)</f>
        <v>-2667382</v>
      </c>
      <c r="F40" s="235">
        <v>-3044523</v>
      </c>
      <c r="G40" s="232"/>
      <c r="H40" s="235">
        <v>2205506</v>
      </c>
      <c r="I40" s="235">
        <v>236722</v>
      </c>
      <c r="J40" s="235">
        <v>134817</v>
      </c>
      <c r="K40" s="235">
        <v>2577045</v>
      </c>
      <c r="L40" s="232"/>
      <c r="M40" s="232">
        <v>0</v>
      </c>
      <c r="N40" s="235">
        <v>515775</v>
      </c>
      <c r="O40" s="235">
        <v>239754</v>
      </c>
      <c r="P40" s="235">
        <v>42536</v>
      </c>
      <c r="Q40" s="235">
        <v>798065</v>
      </c>
      <c r="R40" s="235"/>
      <c r="S40" s="235">
        <v>2301804</v>
      </c>
      <c r="T40" s="235">
        <v>58949</v>
      </c>
      <c r="U40" s="235">
        <v>2360753</v>
      </c>
    </row>
    <row r="41" spans="1:21">
      <c r="A41" s="320">
        <v>20100</v>
      </c>
      <c r="B41" s="321" t="s">
        <v>31</v>
      </c>
      <c r="C41" s="216">
        <f t="shared" si="0"/>
        <v>1.0826302816236463E-2</v>
      </c>
      <c r="D41" s="216">
        <f t="shared" si="1"/>
        <v>1.0734994206257242E-2</v>
      </c>
      <c r="E41" s="236">
        <f>VLOOKUP(A41,'2020 Summary'!$A:$F,6,FALSE)</f>
        <v>-463215</v>
      </c>
      <c r="F41" s="235">
        <v>-532589</v>
      </c>
      <c r="G41" s="232"/>
      <c r="H41" s="235">
        <v>385817</v>
      </c>
      <c r="I41" s="235">
        <v>41411</v>
      </c>
      <c r="J41" s="235">
        <v>5995</v>
      </c>
      <c r="K41" s="235">
        <v>433223</v>
      </c>
      <c r="L41" s="232"/>
      <c r="M41" s="232">
        <v>0</v>
      </c>
      <c r="N41" s="235">
        <v>90226</v>
      </c>
      <c r="O41" s="235">
        <v>41941</v>
      </c>
      <c r="P41" s="235">
        <v>30615</v>
      </c>
      <c r="Q41" s="235">
        <v>162782</v>
      </c>
      <c r="R41" s="235"/>
      <c r="S41" s="235">
        <v>402663</v>
      </c>
      <c r="T41" s="235">
        <v>-5821</v>
      </c>
      <c r="U41" s="235">
        <v>396842</v>
      </c>
    </row>
    <row r="42" spans="1:21">
      <c r="A42" s="320">
        <v>20200</v>
      </c>
      <c r="B42" s="321" t="s">
        <v>464</v>
      </c>
      <c r="C42" s="216">
        <f t="shared" si="0"/>
        <v>1.5733020379096331E-3</v>
      </c>
      <c r="D42" s="216">
        <f t="shared" si="1"/>
        <v>1.5577983777520278E-3</v>
      </c>
      <c r="E42" s="236">
        <f>VLOOKUP(A42,'2020 Summary'!$A:$F,6,FALSE)</f>
        <v>-67219</v>
      </c>
      <c r="F42" s="236">
        <v>-77397</v>
      </c>
      <c r="G42" s="231"/>
      <c r="H42" s="236">
        <v>56068</v>
      </c>
      <c r="I42" s="236">
        <v>6018</v>
      </c>
      <c r="J42" s="236">
        <v>1983</v>
      </c>
      <c r="K42" s="236">
        <v>64069</v>
      </c>
      <c r="L42" s="231"/>
      <c r="M42" s="231">
        <v>0</v>
      </c>
      <c r="N42" s="236">
        <v>13112</v>
      </c>
      <c r="O42" s="236">
        <v>6095</v>
      </c>
      <c r="P42" s="236">
        <v>1455</v>
      </c>
      <c r="Q42" s="236">
        <v>20662</v>
      </c>
      <c r="R42" s="236"/>
      <c r="S42" s="236">
        <v>58516</v>
      </c>
      <c r="T42" s="236">
        <v>249</v>
      </c>
      <c r="U42" s="236">
        <v>58765</v>
      </c>
    </row>
    <row r="43" spans="1:21">
      <c r="A43" s="320">
        <v>20300</v>
      </c>
      <c r="B43" s="321" t="s">
        <v>33</v>
      </c>
      <c r="C43" s="216">
        <f t="shared" si="0"/>
        <v>2.4827505849444566E-2</v>
      </c>
      <c r="D43" s="216">
        <f t="shared" si="1"/>
        <v>2.506560834298957E-2</v>
      </c>
      <c r="E43" s="236">
        <f>VLOOKUP(A43,'2020 Summary'!$A:$F,6,FALSE)</f>
        <v>-1081581</v>
      </c>
      <c r="F43" s="235">
        <v>-1221364</v>
      </c>
      <c r="G43" s="232"/>
      <c r="H43" s="235">
        <v>884778</v>
      </c>
      <c r="I43" s="235">
        <v>94965</v>
      </c>
      <c r="J43" s="235">
        <v>26877</v>
      </c>
      <c r="K43" s="235">
        <v>1006620</v>
      </c>
      <c r="L43" s="232"/>
      <c r="M43" s="232">
        <v>0</v>
      </c>
      <c r="N43" s="235">
        <v>206912</v>
      </c>
      <c r="O43" s="235">
        <v>96182</v>
      </c>
      <c r="P43" s="235">
        <v>41364</v>
      </c>
      <c r="Q43" s="235">
        <v>344458</v>
      </c>
      <c r="R43" s="235"/>
      <c r="S43" s="235">
        <v>923409</v>
      </c>
      <c r="T43" s="235">
        <v>-12376</v>
      </c>
      <c r="U43" s="235">
        <v>911033</v>
      </c>
    </row>
    <row r="44" spans="1:21">
      <c r="A44" s="320">
        <v>20400</v>
      </c>
      <c r="B44" s="321" t="s">
        <v>34</v>
      </c>
      <c r="C44" s="216">
        <f t="shared" si="0"/>
        <v>1.1797986611656421E-3</v>
      </c>
      <c r="D44" s="216">
        <f t="shared" si="1"/>
        <v>1.1664889918887602E-3</v>
      </c>
      <c r="E44" s="236">
        <f>VLOOKUP(A44,'2020 Summary'!$A:$F,6,FALSE)</f>
        <v>-50334</v>
      </c>
      <c r="F44" s="235">
        <v>-58039</v>
      </c>
      <c r="G44" s="232"/>
      <c r="H44" s="235">
        <v>42045</v>
      </c>
      <c r="I44" s="235">
        <v>4513</v>
      </c>
      <c r="J44" s="235">
        <v>3548</v>
      </c>
      <c r="K44" s="235">
        <v>50106</v>
      </c>
      <c r="L44" s="232"/>
      <c r="M44" s="232">
        <v>0</v>
      </c>
      <c r="N44" s="235">
        <v>9832</v>
      </c>
      <c r="O44" s="235">
        <v>4571</v>
      </c>
      <c r="P44" s="235">
        <v>0</v>
      </c>
      <c r="Q44" s="235">
        <v>14403</v>
      </c>
      <c r="R44" s="235"/>
      <c r="S44" s="235">
        <v>43880</v>
      </c>
      <c r="T44" s="235">
        <v>2982</v>
      </c>
      <c r="U44" s="235">
        <v>46862</v>
      </c>
    </row>
    <row r="45" spans="1:21">
      <c r="A45" s="320">
        <v>20600</v>
      </c>
      <c r="B45" s="321" t="s">
        <v>35</v>
      </c>
      <c r="C45" s="216">
        <f t="shared" si="0"/>
        <v>2.7027083614914156E-3</v>
      </c>
      <c r="D45" s="216">
        <f t="shared" si="1"/>
        <v>2.9295944380069525E-3</v>
      </c>
      <c r="E45" s="236">
        <f>VLOOKUP(A45,'2020 Summary'!$A:$F,6,FALSE)</f>
        <v>-126412</v>
      </c>
      <c r="F45" s="235">
        <v>-132957</v>
      </c>
      <c r="G45" s="232"/>
      <c r="H45" s="235">
        <v>96316</v>
      </c>
      <c r="I45" s="235">
        <v>10338</v>
      </c>
      <c r="J45" s="235">
        <v>30939</v>
      </c>
      <c r="K45" s="235">
        <v>137593</v>
      </c>
      <c r="L45" s="232"/>
      <c r="M45" s="232">
        <v>0</v>
      </c>
      <c r="N45" s="235">
        <v>22524</v>
      </c>
      <c r="O45" s="235">
        <v>10470</v>
      </c>
      <c r="P45" s="235">
        <v>5474</v>
      </c>
      <c r="Q45" s="235">
        <v>38468</v>
      </c>
      <c r="R45" s="235"/>
      <c r="S45" s="235">
        <v>100522</v>
      </c>
      <c r="T45" s="235">
        <v>2501</v>
      </c>
      <c r="U45" s="235">
        <v>103023</v>
      </c>
    </row>
    <row r="46" spans="1:21">
      <c r="A46" s="320">
        <v>20700</v>
      </c>
      <c r="B46" s="321" t="s">
        <v>465</v>
      </c>
      <c r="C46" s="216">
        <f t="shared" si="0"/>
        <v>6.1680099236518481E-3</v>
      </c>
      <c r="D46" s="216">
        <f t="shared" si="1"/>
        <v>5.9939049826187715E-3</v>
      </c>
      <c r="E46" s="236">
        <f>VLOOKUP(A46,'2020 Summary'!$A:$F,6,FALSE)</f>
        <v>-258637</v>
      </c>
      <c r="F46" s="235">
        <v>-303429</v>
      </c>
      <c r="G46" s="232"/>
      <c r="H46" s="235">
        <v>219809</v>
      </c>
      <c r="I46" s="235">
        <v>23593</v>
      </c>
      <c r="J46" s="235">
        <v>9211</v>
      </c>
      <c r="K46" s="235">
        <v>252613</v>
      </c>
      <c r="L46" s="232"/>
      <c r="M46" s="232">
        <v>0</v>
      </c>
      <c r="N46" s="235">
        <v>51404</v>
      </c>
      <c r="O46" s="235">
        <v>23895</v>
      </c>
      <c r="P46" s="235">
        <v>8818</v>
      </c>
      <c r="Q46" s="235">
        <v>84117</v>
      </c>
      <c r="R46" s="235"/>
      <c r="S46" s="235">
        <v>229406</v>
      </c>
      <c r="T46" s="235">
        <v>11369</v>
      </c>
      <c r="U46" s="235">
        <v>240775</v>
      </c>
    </row>
    <row r="47" spans="1:21">
      <c r="A47" s="320">
        <v>20800</v>
      </c>
      <c r="B47" s="321" t="s">
        <v>466</v>
      </c>
      <c r="C47" s="216">
        <f t="shared" si="0"/>
        <v>4.4700991606962046E-3</v>
      </c>
      <c r="D47" s="216">
        <f t="shared" si="1"/>
        <v>4.5324913093858629E-3</v>
      </c>
      <c r="E47" s="236">
        <f>VLOOKUP(A47,'2020 Summary'!$A:$F,6,FALSE)</f>
        <v>-195577</v>
      </c>
      <c r="F47" s="235">
        <v>-219902</v>
      </c>
      <c r="G47" s="232"/>
      <c r="H47" s="235">
        <v>159301</v>
      </c>
      <c r="I47" s="235">
        <v>17098</v>
      </c>
      <c r="J47" s="235">
        <v>34933</v>
      </c>
      <c r="K47" s="235">
        <v>211332</v>
      </c>
      <c r="L47" s="232"/>
      <c r="M47" s="232">
        <v>0</v>
      </c>
      <c r="N47" s="235">
        <v>37254</v>
      </c>
      <c r="O47" s="235">
        <v>17317</v>
      </c>
      <c r="P47" s="235">
        <v>0</v>
      </c>
      <c r="Q47" s="235">
        <v>54571</v>
      </c>
      <c r="R47" s="235"/>
      <c r="S47" s="235">
        <v>166256</v>
      </c>
      <c r="T47" s="235">
        <v>9533</v>
      </c>
      <c r="U47" s="235">
        <v>175789</v>
      </c>
    </row>
    <row r="48" spans="1:21">
      <c r="A48" s="320">
        <v>20900</v>
      </c>
      <c r="B48" s="321" t="s">
        <v>38</v>
      </c>
      <c r="C48" s="216">
        <f t="shared" si="0"/>
        <v>1.0465709965732194E-2</v>
      </c>
      <c r="D48" s="216">
        <f t="shared" si="1"/>
        <v>1.0250196987253766E-2</v>
      </c>
      <c r="E48" s="236">
        <f>VLOOKUP(A48,'2020 Summary'!$A:$F,6,FALSE)</f>
        <v>-442296</v>
      </c>
      <c r="F48" s="235">
        <v>-514850</v>
      </c>
      <c r="G48" s="232"/>
      <c r="H48" s="235">
        <v>372966</v>
      </c>
      <c r="I48" s="235">
        <v>40031</v>
      </c>
      <c r="J48" s="235">
        <v>0</v>
      </c>
      <c r="K48" s="235">
        <v>412997</v>
      </c>
      <c r="L48" s="232"/>
      <c r="M48" s="232">
        <v>0</v>
      </c>
      <c r="N48" s="235">
        <v>87221</v>
      </c>
      <c r="O48" s="235">
        <v>40544</v>
      </c>
      <c r="P48" s="235">
        <v>44544</v>
      </c>
      <c r="Q48" s="235">
        <v>172309</v>
      </c>
      <c r="R48" s="235"/>
      <c r="S48" s="235">
        <v>389251</v>
      </c>
      <c r="T48" s="235">
        <v>-5737</v>
      </c>
      <c r="U48" s="235">
        <v>383514</v>
      </c>
    </row>
    <row r="49" spans="1:21">
      <c r="A49" s="320">
        <v>21200</v>
      </c>
      <c r="B49" s="321" t="s">
        <v>467</v>
      </c>
      <c r="C49" s="216">
        <f t="shared" si="0"/>
        <v>3.2033996350001068E-3</v>
      </c>
      <c r="D49" s="216">
        <f t="shared" si="1"/>
        <v>3.1130011587485514E-3</v>
      </c>
      <c r="E49" s="236">
        <f>VLOOKUP(A49,'2020 Summary'!$A:$F,6,FALSE)</f>
        <v>-134326</v>
      </c>
      <c r="F49" s="235">
        <v>-157588</v>
      </c>
      <c r="G49" s="232"/>
      <c r="H49" s="235">
        <v>114160</v>
      </c>
      <c r="I49" s="235">
        <v>12253</v>
      </c>
      <c r="J49" s="235">
        <v>53</v>
      </c>
      <c r="K49" s="235">
        <v>126466</v>
      </c>
      <c r="L49" s="232"/>
      <c r="M49" s="232">
        <v>0</v>
      </c>
      <c r="N49" s="235">
        <v>26697</v>
      </c>
      <c r="O49" s="235">
        <v>12410</v>
      </c>
      <c r="P49" s="235">
        <v>10658</v>
      </c>
      <c r="Q49" s="235">
        <v>49765</v>
      </c>
      <c r="R49" s="235"/>
      <c r="S49" s="235">
        <v>119144</v>
      </c>
      <c r="T49" s="235">
        <v>-1442</v>
      </c>
      <c r="U49" s="235">
        <v>117702</v>
      </c>
    </row>
    <row r="50" spans="1:21">
      <c r="A50" s="320">
        <v>21300</v>
      </c>
      <c r="B50" s="321" t="s">
        <v>468</v>
      </c>
      <c r="C50" s="216">
        <f t="shared" si="0"/>
        <v>3.9565404609307228E-2</v>
      </c>
      <c r="D50" s="216">
        <f t="shared" si="1"/>
        <v>3.9206790266512165E-2</v>
      </c>
      <c r="E50" s="236">
        <f>VLOOKUP(A50,'2020 Summary'!$A:$F,6,FALSE)</f>
        <v>-1691773</v>
      </c>
      <c r="F50" s="235">
        <v>-1946380</v>
      </c>
      <c r="G50" s="232"/>
      <c r="H50" s="235">
        <v>1409992</v>
      </c>
      <c r="I50" s="235">
        <v>151338</v>
      </c>
      <c r="J50" s="235">
        <v>0</v>
      </c>
      <c r="K50" s="235">
        <v>1561330</v>
      </c>
      <c r="L50" s="232"/>
      <c r="M50" s="232">
        <v>0</v>
      </c>
      <c r="N50" s="235">
        <v>329738</v>
      </c>
      <c r="O50" s="235">
        <v>153276</v>
      </c>
      <c r="P50" s="235">
        <v>114446</v>
      </c>
      <c r="Q50" s="235">
        <v>597460</v>
      </c>
      <c r="R50" s="235"/>
      <c r="S50" s="235">
        <v>1471556</v>
      </c>
      <c r="T50" s="235">
        <v>-39915</v>
      </c>
      <c r="U50" s="235">
        <v>1431641</v>
      </c>
    </row>
    <row r="51" spans="1:21">
      <c r="A51" s="320">
        <v>21520</v>
      </c>
      <c r="B51" s="321" t="s">
        <v>344</v>
      </c>
      <c r="C51" s="216">
        <f t="shared" si="0"/>
        <v>7.0925924341119176E-2</v>
      </c>
      <c r="D51" s="216">
        <f t="shared" si="1"/>
        <v>6.9231309385863263E-2</v>
      </c>
      <c r="E51" s="236">
        <f>VLOOKUP(A51,'2020 Summary'!$A:$F,6,FALSE)</f>
        <v>-2987331</v>
      </c>
      <c r="F51" s="236">
        <v>-3489129</v>
      </c>
      <c r="G51" s="231"/>
      <c r="H51" s="236">
        <v>2527586</v>
      </c>
      <c r="I51" s="236">
        <v>271292</v>
      </c>
      <c r="J51" s="236">
        <v>0</v>
      </c>
      <c r="K51" s="236">
        <v>2798878</v>
      </c>
      <c r="L51" s="231"/>
      <c r="M51" s="231">
        <v>0</v>
      </c>
      <c r="N51" s="236">
        <v>591096</v>
      </c>
      <c r="O51" s="236">
        <v>274767</v>
      </c>
      <c r="P51" s="236">
        <v>248462</v>
      </c>
      <c r="Q51" s="236">
        <v>1114325</v>
      </c>
      <c r="R51" s="236"/>
      <c r="S51" s="236">
        <v>2637947</v>
      </c>
      <c r="T51" s="236">
        <v>-61235</v>
      </c>
      <c r="U51" s="236">
        <v>2576712</v>
      </c>
    </row>
    <row r="52" spans="1:21">
      <c r="A52" s="320">
        <v>21525</v>
      </c>
      <c r="B52" s="321" t="s">
        <v>329</v>
      </c>
      <c r="C52" s="216">
        <f t="shared" si="0"/>
        <v>1.7687934096498419E-3</v>
      </c>
      <c r="D52" s="216">
        <f t="shared" si="1"/>
        <v>1.520811123986095E-3</v>
      </c>
      <c r="E52" s="236">
        <f>VLOOKUP(A52,'2020 Summary'!$A:$F,6,FALSE)</f>
        <v>-65623</v>
      </c>
      <c r="F52" s="235">
        <v>-87014</v>
      </c>
      <c r="G52" s="232"/>
      <c r="H52" s="235">
        <v>63035</v>
      </c>
      <c r="I52" s="235">
        <v>6766</v>
      </c>
      <c r="J52" s="235">
        <v>20028</v>
      </c>
      <c r="K52" s="235">
        <v>89829</v>
      </c>
      <c r="L52" s="232"/>
      <c r="M52" s="232">
        <v>0</v>
      </c>
      <c r="N52" s="235">
        <v>14741</v>
      </c>
      <c r="O52" s="235">
        <v>6852</v>
      </c>
      <c r="P52" s="235">
        <v>21969</v>
      </c>
      <c r="Q52" s="235">
        <v>43562</v>
      </c>
      <c r="R52" s="235"/>
      <c r="S52" s="235">
        <v>65787</v>
      </c>
      <c r="T52" s="235">
        <v>-476</v>
      </c>
      <c r="U52" s="235">
        <v>65311</v>
      </c>
    </row>
    <row r="53" spans="1:21">
      <c r="A53" s="320">
        <v>21525.200000000001</v>
      </c>
      <c r="B53" s="321" t="s">
        <v>330</v>
      </c>
      <c r="C53" s="216">
        <f t="shared" si="0"/>
        <v>1.6469492501187187E-4</v>
      </c>
      <c r="D53" s="216">
        <f t="shared" si="1"/>
        <v>1.0959443800695249E-4</v>
      </c>
      <c r="E53" s="236">
        <f>VLOOKUP(A53,'2020 Summary'!$A:$F,6,FALSE)</f>
        <v>-4729</v>
      </c>
      <c r="F53" s="235">
        <v>-8102</v>
      </c>
      <c r="G53" s="232"/>
      <c r="H53" s="235">
        <v>5869</v>
      </c>
      <c r="I53" s="235">
        <v>630</v>
      </c>
      <c r="J53" s="235">
        <v>3266</v>
      </c>
      <c r="K53" s="235">
        <v>9765</v>
      </c>
      <c r="L53" s="232"/>
      <c r="M53" s="232">
        <v>0</v>
      </c>
      <c r="N53" s="235">
        <v>1373</v>
      </c>
      <c r="O53" s="235">
        <v>638</v>
      </c>
      <c r="P53" s="235">
        <v>4176</v>
      </c>
      <c r="Q53" s="235">
        <v>6187</v>
      </c>
      <c r="R53" s="235"/>
      <c r="S53" s="235">
        <v>6126</v>
      </c>
      <c r="T53" s="235">
        <v>1094</v>
      </c>
      <c r="U53" s="235">
        <v>7220</v>
      </c>
    </row>
    <row r="54" spans="1:21">
      <c r="A54" s="320">
        <v>21550</v>
      </c>
      <c r="B54" s="321" t="s">
        <v>41</v>
      </c>
      <c r="C54" s="216">
        <f t="shared" si="0"/>
        <v>4.425020480653459E-2</v>
      </c>
      <c r="D54" s="216">
        <f t="shared" si="1"/>
        <v>4.182180764774044E-2</v>
      </c>
      <c r="E54" s="236">
        <f>VLOOKUP(A54,'2020 Summary'!$A:$F,6,FALSE)</f>
        <v>-1804611</v>
      </c>
      <c r="F54" s="236">
        <v>-2176844</v>
      </c>
      <c r="G54" s="231"/>
      <c r="H54" s="236">
        <v>1576944</v>
      </c>
      <c r="I54" s="236">
        <v>169257</v>
      </c>
      <c r="J54" s="236">
        <v>0</v>
      </c>
      <c r="K54" s="236">
        <v>1746201</v>
      </c>
      <c r="L54" s="231"/>
      <c r="M54" s="231">
        <v>0</v>
      </c>
      <c r="N54" s="236">
        <v>368781</v>
      </c>
      <c r="O54" s="236">
        <v>171425</v>
      </c>
      <c r="P54" s="236">
        <v>424308</v>
      </c>
      <c r="Q54" s="236">
        <v>964514</v>
      </c>
      <c r="R54" s="236"/>
      <c r="S54" s="236">
        <v>1645798</v>
      </c>
      <c r="T54" s="236">
        <v>-145926</v>
      </c>
      <c r="U54" s="236">
        <v>1499872</v>
      </c>
    </row>
    <row r="55" spans="1:21">
      <c r="A55" s="320">
        <v>21570</v>
      </c>
      <c r="B55" s="321" t="s">
        <v>42</v>
      </c>
      <c r="C55" s="216">
        <f t="shared" si="0"/>
        <v>1.872993136335951E-4</v>
      </c>
      <c r="D55" s="216">
        <f t="shared" si="1"/>
        <v>1.847045191193511E-4</v>
      </c>
      <c r="E55" s="236">
        <f>VLOOKUP(A55,'2020 Summary'!$A:$F,6,FALSE)</f>
        <v>-7970</v>
      </c>
      <c r="F55" s="235">
        <v>-9214</v>
      </c>
      <c r="G55" s="232"/>
      <c r="H55" s="235">
        <v>6675</v>
      </c>
      <c r="I55" s="235">
        <v>716</v>
      </c>
      <c r="J55" s="235">
        <v>544</v>
      </c>
      <c r="K55" s="235">
        <v>7935</v>
      </c>
      <c r="L55" s="232"/>
      <c r="M55" s="232">
        <v>0</v>
      </c>
      <c r="N55" s="235">
        <v>1561</v>
      </c>
      <c r="O55" s="235">
        <v>726</v>
      </c>
      <c r="P55" s="235">
        <v>1035</v>
      </c>
      <c r="Q55" s="235">
        <v>3322</v>
      </c>
      <c r="R55" s="235"/>
      <c r="S55" s="235">
        <v>6966</v>
      </c>
      <c r="T55" s="235">
        <v>175</v>
      </c>
      <c r="U55" s="235">
        <v>7141</v>
      </c>
    </row>
    <row r="56" spans="1:21">
      <c r="A56" s="320">
        <v>21800</v>
      </c>
      <c r="B56" s="321" t="s">
        <v>43</v>
      </c>
      <c r="C56" s="216">
        <f t="shared" si="0"/>
        <v>5.9278992776088668E-3</v>
      </c>
      <c r="D56" s="216">
        <f t="shared" si="1"/>
        <v>5.8260023174971035E-3</v>
      </c>
      <c r="E56" s="236">
        <f>VLOOKUP(A56,'2020 Summary'!$A:$F,6,FALSE)</f>
        <v>-251392</v>
      </c>
      <c r="F56" s="235">
        <v>-291617</v>
      </c>
      <c r="G56" s="232"/>
      <c r="H56" s="235">
        <v>211253</v>
      </c>
      <c r="I56" s="235">
        <v>22674</v>
      </c>
      <c r="J56" s="235">
        <v>0</v>
      </c>
      <c r="K56" s="235">
        <v>233927</v>
      </c>
      <c r="L56" s="232"/>
      <c r="M56" s="232">
        <v>0</v>
      </c>
      <c r="N56" s="235">
        <v>49403</v>
      </c>
      <c r="O56" s="235">
        <v>22965</v>
      </c>
      <c r="P56" s="235">
        <v>23284</v>
      </c>
      <c r="Q56" s="235">
        <v>95652</v>
      </c>
      <c r="R56" s="235"/>
      <c r="S56" s="235">
        <v>220476</v>
      </c>
      <c r="T56" s="235">
        <v>-8316</v>
      </c>
      <c r="U56" s="235">
        <v>212160</v>
      </c>
    </row>
    <row r="57" spans="1:21">
      <c r="A57" s="320">
        <v>21900</v>
      </c>
      <c r="B57" s="321" t="s">
        <v>44</v>
      </c>
      <c r="C57" s="216">
        <f t="shared" si="0"/>
        <v>2.8598007313373483E-3</v>
      </c>
      <c r="D57" s="216">
        <f t="shared" si="1"/>
        <v>2.9888064889918887E-3</v>
      </c>
      <c r="E57" s="236">
        <f>VLOOKUP(A57,'2020 Summary'!$A:$F,6,FALSE)</f>
        <v>-128967</v>
      </c>
      <c r="F57" s="235">
        <v>-140685</v>
      </c>
      <c r="G57" s="232"/>
      <c r="H57" s="235">
        <v>101915</v>
      </c>
      <c r="I57" s="235">
        <v>10939</v>
      </c>
      <c r="J57" s="235">
        <v>44760</v>
      </c>
      <c r="K57" s="235">
        <v>157614</v>
      </c>
      <c r="L57" s="232"/>
      <c r="M57" s="232">
        <v>0</v>
      </c>
      <c r="N57" s="235">
        <v>23834</v>
      </c>
      <c r="O57" s="235">
        <v>11079</v>
      </c>
      <c r="P57" s="235">
        <v>0</v>
      </c>
      <c r="Q57" s="235">
        <v>34913</v>
      </c>
      <c r="R57" s="235"/>
      <c r="S57" s="235">
        <v>106365</v>
      </c>
      <c r="T57" s="235">
        <v>9611</v>
      </c>
      <c r="U57" s="235">
        <v>115976</v>
      </c>
    </row>
    <row r="58" spans="1:21">
      <c r="A58" s="320">
        <v>22000</v>
      </c>
      <c r="B58" s="321" t="s">
        <v>45</v>
      </c>
      <c r="C58" s="216">
        <f t="shared" si="0"/>
        <v>2.8336999804467974E-3</v>
      </c>
      <c r="D58" s="216">
        <f t="shared" si="1"/>
        <v>2.7864889918887601E-3</v>
      </c>
      <c r="E58" s="236">
        <f>VLOOKUP(A58,'2020 Summary'!$A:$F,6,FALSE)</f>
        <v>-120237</v>
      </c>
      <c r="F58" s="235">
        <v>-139401</v>
      </c>
      <c r="G58" s="232"/>
      <c r="H58" s="235">
        <v>100985</v>
      </c>
      <c r="I58" s="235">
        <v>10839</v>
      </c>
      <c r="J58" s="235">
        <v>59684</v>
      </c>
      <c r="K58" s="235">
        <v>171508</v>
      </c>
      <c r="L58" s="232"/>
      <c r="M58" s="232">
        <v>0</v>
      </c>
      <c r="N58" s="235">
        <v>23616</v>
      </c>
      <c r="O58" s="235">
        <v>10978</v>
      </c>
      <c r="P58" s="235">
        <v>0</v>
      </c>
      <c r="Q58" s="235">
        <v>34594</v>
      </c>
      <c r="R58" s="235"/>
      <c r="S58" s="235">
        <v>105394</v>
      </c>
      <c r="T58" s="235">
        <v>23415</v>
      </c>
      <c r="U58" s="235">
        <v>128809</v>
      </c>
    </row>
    <row r="59" spans="1:21">
      <c r="A59" s="320">
        <v>23000</v>
      </c>
      <c r="B59" s="321" t="s">
        <v>46</v>
      </c>
      <c r="C59" s="216">
        <f t="shared" si="0"/>
        <v>2.4534909113993952E-3</v>
      </c>
      <c r="D59" s="216">
        <f t="shared" si="1"/>
        <v>2.5029895712630357E-3</v>
      </c>
      <c r="E59" s="236">
        <f>VLOOKUP(A59,'2020 Summary'!$A:$F,6,FALSE)</f>
        <v>-108004</v>
      </c>
      <c r="F59" s="235">
        <v>-120697</v>
      </c>
      <c r="G59" s="232"/>
      <c r="H59" s="235">
        <v>87435</v>
      </c>
      <c r="I59" s="235">
        <v>9385</v>
      </c>
      <c r="J59" s="235">
        <v>11910</v>
      </c>
      <c r="K59" s="235">
        <v>108730</v>
      </c>
      <c r="L59" s="232"/>
      <c r="M59" s="232">
        <v>0</v>
      </c>
      <c r="N59" s="235">
        <v>20447</v>
      </c>
      <c r="O59" s="235">
        <v>9505</v>
      </c>
      <c r="P59" s="235">
        <v>0</v>
      </c>
      <c r="Q59" s="235">
        <v>29952</v>
      </c>
      <c r="R59" s="235"/>
      <c r="S59" s="235">
        <v>91253</v>
      </c>
      <c r="T59" s="235">
        <v>-1629</v>
      </c>
      <c r="U59" s="235">
        <v>89624</v>
      </c>
    </row>
    <row r="60" spans="1:21">
      <c r="A60" s="320">
        <v>23100</v>
      </c>
      <c r="B60" s="321" t="s">
        <v>47</v>
      </c>
      <c r="C60" s="216">
        <f t="shared" si="0"/>
        <v>1.6007200229572773E-2</v>
      </c>
      <c r="D60" s="216">
        <f t="shared" si="1"/>
        <v>1.5895110081112399E-2</v>
      </c>
      <c r="E60" s="236">
        <f>VLOOKUP(A60,'2020 Summary'!$A:$F,6,FALSE)</f>
        <v>-685874</v>
      </c>
      <c r="F60" s="235">
        <v>-787458</v>
      </c>
      <c r="G60" s="232"/>
      <c r="H60" s="235">
        <v>570449</v>
      </c>
      <c r="I60" s="235">
        <v>61228</v>
      </c>
      <c r="J60" s="235">
        <v>0</v>
      </c>
      <c r="K60" s="235">
        <v>631677</v>
      </c>
      <c r="L60" s="232"/>
      <c r="M60" s="232">
        <v>0</v>
      </c>
      <c r="N60" s="235">
        <v>133404</v>
      </c>
      <c r="O60" s="235">
        <v>62012</v>
      </c>
      <c r="P60" s="235">
        <v>96664</v>
      </c>
      <c r="Q60" s="235">
        <v>292080</v>
      </c>
      <c r="R60" s="235"/>
      <c r="S60" s="235">
        <v>595356</v>
      </c>
      <c r="T60" s="235">
        <v>-36529</v>
      </c>
      <c r="U60" s="235">
        <v>558827</v>
      </c>
    </row>
    <row r="61" spans="1:21">
      <c r="A61" s="320">
        <v>23200</v>
      </c>
      <c r="B61" s="321" t="s">
        <v>48</v>
      </c>
      <c r="C61" s="216">
        <f t="shared" si="0"/>
        <v>8.4553016611562705E-3</v>
      </c>
      <c r="D61" s="216">
        <f t="shared" si="1"/>
        <v>8.3464889918887595E-3</v>
      </c>
      <c r="E61" s="236">
        <f>VLOOKUP(A61,'2020 Summary'!$A:$F,6,FALSE)</f>
        <v>-360151</v>
      </c>
      <c r="F61" s="235">
        <v>-415950</v>
      </c>
      <c r="G61" s="232"/>
      <c r="H61" s="235">
        <v>301322</v>
      </c>
      <c r="I61" s="235">
        <v>32342</v>
      </c>
      <c r="J61" s="235">
        <v>0</v>
      </c>
      <c r="K61" s="235">
        <v>333664</v>
      </c>
      <c r="L61" s="232"/>
      <c r="M61" s="232">
        <v>0</v>
      </c>
      <c r="N61" s="235">
        <v>70466</v>
      </c>
      <c r="O61" s="235">
        <v>32756</v>
      </c>
      <c r="P61" s="235">
        <v>60114</v>
      </c>
      <c r="Q61" s="235">
        <v>163336</v>
      </c>
      <c r="R61" s="235"/>
      <c r="S61" s="235">
        <v>314478</v>
      </c>
      <c r="T61" s="235">
        <v>-14892</v>
      </c>
      <c r="U61" s="235">
        <v>299586</v>
      </c>
    </row>
    <row r="62" spans="1:21">
      <c r="A62" s="320">
        <v>30000</v>
      </c>
      <c r="B62" s="321" t="s">
        <v>49</v>
      </c>
      <c r="C62" s="216">
        <f t="shared" si="0"/>
        <v>7.6999247895886134E-4</v>
      </c>
      <c r="D62" s="216">
        <f t="shared" si="1"/>
        <v>7.8030127462340676E-4</v>
      </c>
      <c r="E62" s="236">
        <f>VLOOKUP(A62,'2020 Summary'!$A:$F,6,FALSE)</f>
        <v>-33670</v>
      </c>
      <c r="F62" s="235">
        <v>-37879</v>
      </c>
      <c r="G62" s="232"/>
      <c r="H62" s="235">
        <v>27440</v>
      </c>
      <c r="I62" s="235">
        <v>2945</v>
      </c>
      <c r="J62" s="235">
        <v>7370</v>
      </c>
      <c r="K62" s="235">
        <v>37755</v>
      </c>
      <c r="L62" s="232"/>
      <c r="M62" s="232">
        <v>0</v>
      </c>
      <c r="N62" s="235">
        <v>6417</v>
      </c>
      <c r="O62" s="235">
        <v>2983</v>
      </c>
      <c r="P62" s="235">
        <v>0</v>
      </c>
      <c r="Q62" s="235">
        <v>9400</v>
      </c>
      <c r="R62" s="235"/>
      <c r="S62" s="235">
        <v>28639</v>
      </c>
      <c r="T62" s="235">
        <v>1119</v>
      </c>
      <c r="U62" s="235">
        <v>29758</v>
      </c>
    </row>
    <row r="63" spans="1:21">
      <c r="A63" s="320">
        <v>30100</v>
      </c>
      <c r="B63" s="321" t="s">
        <v>50</v>
      </c>
      <c r="C63" s="216">
        <f t="shared" si="0"/>
        <v>7.4106008118431221E-3</v>
      </c>
      <c r="D63" s="216">
        <f t="shared" si="1"/>
        <v>7.4705909617612974E-3</v>
      </c>
      <c r="E63" s="236">
        <f>VLOOKUP(A63,'2020 Summary'!$A:$F,6,FALSE)</f>
        <v>-322356</v>
      </c>
      <c r="F63" s="236">
        <v>-364557</v>
      </c>
      <c r="G63" s="231"/>
      <c r="H63" s="236">
        <v>264092</v>
      </c>
      <c r="I63" s="236">
        <v>28346</v>
      </c>
      <c r="J63" s="236">
        <v>0</v>
      </c>
      <c r="K63" s="236">
        <v>292438</v>
      </c>
      <c r="L63" s="231"/>
      <c r="M63" s="231">
        <v>0</v>
      </c>
      <c r="N63" s="236">
        <v>61760</v>
      </c>
      <c r="O63" s="236">
        <v>28709</v>
      </c>
      <c r="P63" s="236">
        <v>11733</v>
      </c>
      <c r="Q63" s="236">
        <v>102202</v>
      </c>
      <c r="R63" s="236"/>
      <c r="S63" s="236">
        <v>275622</v>
      </c>
      <c r="T63" s="236">
        <v>-3676</v>
      </c>
      <c r="U63" s="236">
        <v>271946</v>
      </c>
    </row>
    <row r="64" spans="1:21">
      <c r="A64" s="320">
        <v>30102</v>
      </c>
      <c r="B64" s="321" t="s">
        <v>51</v>
      </c>
      <c r="C64" s="216">
        <f t="shared" si="0"/>
        <v>1.5339273070101028E-4</v>
      </c>
      <c r="D64" s="216">
        <f t="shared" si="1"/>
        <v>1.4889918887601389E-4</v>
      </c>
      <c r="E64" s="236">
        <f>VLOOKUP(A64,'2020 Summary'!$A:$F,6,FALSE)</f>
        <v>-6425</v>
      </c>
      <c r="F64" s="235">
        <v>-7546</v>
      </c>
      <c r="G64" s="232"/>
      <c r="H64" s="235">
        <v>5467</v>
      </c>
      <c r="I64" s="235">
        <v>587</v>
      </c>
      <c r="J64" s="235">
        <v>81</v>
      </c>
      <c r="K64" s="235">
        <v>6135</v>
      </c>
      <c r="L64" s="232"/>
      <c r="M64" s="232">
        <v>0</v>
      </c>
      <c r="N64" s="235">
        <v>1278</v>
      </c>
      <c r="O64" s="235">
        <v>594</v>
      </c>
      <c r="P64" s="235">
        <v>1625</v>
      </c>
      <c r="Q64" s="235">
        <v>3497</v>
      </c>
      <c r="R64" s="235"/>
      <c r="S64" s="235">
        <v>5705</v>
      </c>
      <c r="T64" s="235">
        <v>-584</v>
      </c>
      <c r="U64" s="235">
        <v>5121</v>
      </c>
    </row>
    <row r="65" spans="1:21">
      <c r="A65" s="320">
        <v>30103</v>
      </c>
      <c r="B65" s="321" t="s">
        <v>52</v>
      </c>
      <c r="C65" s="216">
        <f t="shared" si="0"/>
        <v>2.1270892314542426E-4</v>
      </c>
      <c r="D65" s="216">
        <f t="shared" si="1"/>
        <v>1.9599073001158747E-4</v>
      </c>
      <c r="E65" s="236">
        <f>VLOOKUP(A65,'2020 Summary'!$A:$F,6,FALSE)</f>
        <v>-8457</v>
      </c>
      <c r="F65" s="235">
        <v>-10464</v>
      </c>
      <c r="G65" s="232"/>
      <c r="H65" s="235">
        <v>7580</v>
      </c>
      <c r="I65" s="235">
        <v>814</v>
      </c>
      <c r="J65" s="235">
        <v>37</v>
      </c>
      <c r="K65" s="235">
        <v>8431</v>
      </c>
      <c r="L65" s="232"/>
      <c r="M65" s="232">
        <v>0</v>
      </c>
      <c r="N65" s="235">
        <v>1773</v>
      </c>
      <c r="O65" s="235">
        <v>824</v>
      </c>
      <c r="P65" s="235">
        <v>2990</v>
      </c>
      <c r="Q65" s="235">
        <v>5587</v>
      </c>
      <c r="R65" s="235"/>
      <c r="S65" s="235">
        <v>7911</v>
      </c>
      <c r="T65" s="235">
        <v>-1087</v>
      </c>
      <c r="U65" s="235">
        <v>6824</v>
      </c>
    </row>
    <row r="66" spans="1:21">
      <c r="A66" s="320">
        <v>30104</v>
      </c>
      <c r="B66" s="321" t="s">
        <v>53</v>
      </c>
      <c r="C66" s="216">
        <f t="shared" si="0"/>
        <v>1.0310203155519799E-4</v>
      </c>
      <c r="D66" s="216">
        <f t="shared" si="1"/>
        <v>1.0609501738122827E-4</v>
      </c>
      <c r="E66" s="236">
        <f>VLOOKUP(A66,'2020 Summary'!$A:$F,6,FALSE)</f>
        <v>-4578</v>
      </c>
      <c r="F66" s="236">
        <v>-5072</v>
      </c>
      <c r="G66" s="231"/>
      <c r="H66" s="236">
        <v>3674</v>
      </c>
      <c r="I66" s="236">
        <v>394</v>
      </c>
      <c r="J66" s="236">
        <v>978</v>
      </c>
      <c r="K66" s="236">
        <v>5046</v>
      </c>
      <c r="L66" s="231"/>
      <c r="M66" s="231">
        <v>0</v>
      </c>
      <c r="N66" s="236">
        <v>859</v>
      </c>
      <c r="O66" s="236">
        <v>399</v>
      </c>
      <c r="P66" s="236">
        <v>611</v>
      </c>
      <c r="Q66" s="236">
        <v>1869</v>
      </c>
      <c r="R66" s="236"/>
      <c r="S66" s="236">
        <v>3835</v>
      </c>
      <c r="T66" s="236">
        <v>-851</v>
      </c>
      <c r="U66" s="236">
        <v>2984</v>
      </c>
    </row>
    <row r="67" spans="1:21">
      <c r="A67" s="320">
        <v>30105</v>
      </c>
      <c r="B67" s="321" t="s">
        <v>54</v>
      </c>
      <c r="C67" s="216">
        <f t="shared" si="0"/>
        <v>7.2630827828612467E-4</v>
      </c>
      <c r="D67" s="216">
        <f t="shared" si="1"/>
        <v>7.6899188876013906E-4</v>
      </c>
      <c r="E67" s="236">
        <f>VLOOKUP(A67,'2020 Summary'!$A:$F,6,FALSE)</f>
        <v>-33182</v>
      </c>
      <c r="F67" s="235">
        <v>-35730</v>
      </c>
      <c r="G67" s="232"/>
      <c r="H67" s="235">
        <v>25883</v>
      </c>
      <c r="I67" s="235">
        <v>2778</v>
      </c>
      <c r="J67" s="235">
        <v>9511</v>
      </c>
      <c r="K67" s="235">
        <v>38172</v>
      </c>
      <c r="L67" s="232"/>
      <c r="M67" s="232">
        <v>0</v>
      </c>
      <c r="N67" s="235">
        <v>6053</v>
      </c>
      <c r="O67" s="235">
        <v>2814</v>
      </c>
      <c r="P67" s="235">
        <v>218</v>
      </c>
      <c r="Q67" s="235">
        <v>9085</v>
      </c>
      <c r="R67" s="235"/>
      <c r="S67" s="235">
        <v>27013</v>
      </c>
      <c r="T67" s="235">
        <v>1019</v>
      </c>
      <c r="U67" s="235">
        <v>28032</v>
      </c>
    </row>
    <row r="68" spans="1:21">
      <c r="A68" s="320">
        <v>30200</v>
      </c>
      <c r="B68" s="321" t="s">
        <v>55</v>
      </c>
      <c r="C68" s="216">
        <f t="shared" si="0"/>
        <v>1.6807948499884752E-3</v>
      </c>
      <c r="D68" s="216">
        <f t="shared" si="1"/>
        <v>1.7088991888760138E-3</v>
      </c>
      <c r="E68" s="236">
        <f>VLOOKUP(A68,'2020 Summary'!$A:$F,6,FALSE)</f>
        <v>-73739</v>
      </c>
      <c r="F68" s="235">
        <v>-82685</v>
      </c>
      <c r="G68" s="232"/>
      <c r="H68" s="235">
        <v>59899</v>
      </c>
      <c r="I68" s="235">
        <v>6429</v>
      </c>
      <c r="J68" s="235">
        <v>2108</v>
      </c>
      <c r="K68" s="235">
        <v>68436</v>
      </c>
      <c r="L68" s="232"/>
      <c r="M68" s="232">
        <v>0</v>
      </c>
      <c r="N68" s="235">
        <v>14008</v>
      </c>
      <c r="O68" s="235">
        <v>6511</v>
      </c>
      <c r="P68" s="235">
        <v>797</v>
      </c>
      <c r="Q68" s="235">
        <v>21316</v>
      </c>
      <c r="R68" s="235"/>
      <c r="S68" s="235">
        <v>62514</v>
      </c>
      <c r="T68" s="235">
        <v>-89</v>
      </c>
      <c r="U68" s="235">
        <v>62425</v>
      </c>
    </row>
    <row r="69" spans="1:21">
      <c r="A69" s="320">
        <v>30300</v>
      </c>
      <c r="B69" s="321" t="s">
        <v>56</v>
      </c>
      <c r="C69" s="216">
        <f t="shared" si="0"/>
        <v>5.4199713473112069E-4</v>
      </c>
      <c r="D69" s="216">
        <f t="shared" si="1"/>
        <v>5.6050984936268831E-4</v>
      </c>
      <c r="E69" s="236">
        <f>VLOOKUP(A69,'2020 Summary'!$A:$F,6,FALSE)</f>
        <v>-24186</v>
      </c>
      <c r="F69" s="235">
        <v>-26663</v>
      </c>
      <c r="G69" s="232"/>
      <c r="H69" s="235">
        <v>19315</v>
      </c>
      <c r="I69" s="235">
        <v>2073</v>
      </c>
      <c r="J69" s="235">
        <v>1390</v>
      </c>
      <c r="K69" s="235">
        <v>22778</v>
      </c>
      <c r="L69" s="232"/>
      <c r="M69" s="232">
        <v>0</v>
      </c>
      <c r="N69" s="235">
        <v>4517</v>
      </c>
      <c r="O69" s="235">
        <v>2100</v>
      </c>
      <c r="P69" s="235">
        <v>846</v>
      </c>
      <c r="Q69" s="235">
        <v>7463</v>
      </c>
      <c r="R69" s="235"/>
      <c r="S69" s="235">
        <v>20159</v>
      </c>
      <c r="T69" s="235">
        <v>923</v>
      </c>
      <c r="U69" s="235">
        <v>21082</v>
      </c>
    </row>
    <row r="70" spans="1:21">
      <c r="A70" s="320">
        <v>30400</v>
      </c>
      <c r="B70" s="321" t="s">
        <v>57</v>
      </c>
      <c r="C70" s="216">
        <f t="shared" ref="C70:C133" si="2">F70/$F$303</f>
        <v>1.015794877532492E-3</v>
      </c>
      <c r="D70" s="216">
        <f t="shared" ref="D70:D133" si="3">E70/$E$303</f>
        <v>1.0221089223638471E-3</v>
      </c>
      <c r="E70" s="236">
        <f>VLOOKUP(A70,'2020 Summary'!$A:$F,6,FALSE)</f>
        <v>-44104</v>
      </c>
      <c r="F70" s="235">
        <v>-49971</v>
      </c>
      <c r="G70" s="232"/>
      <c r="H70" s="235">
        <v>36200</v>
      </c>
      <c r="I70" s="235">
        <v>3885</v>
      </c>
      <c r="J70" s="235">
        <v>5583</v>
      </c>
      <c r="K70" s="235">
        <v>45668</v>
      </c>
      <c r="L70" s="232"/>
      <c r="M70" s="232">
        <v>0</v>
      </c>
      <c r="N70" s="235">
        <v>8466</v>
      </c>
      <c r="O70" s="235">
        <v>3935</v>
      </c>
      <c r="P70" s="235">
        <v>0</v>
      </c>
      <c r="Q70" s="235">
        <v>12401</v>
      </c>
      <c r="R70" s="235"/>
      <c r="S70" s="235">
        <v>37781</v>
      </c>
      <c r="T70" s="235">
        <v>3129</v>
      </c>
      <c r="U70" s="235">
        <v>40910</v>
      </c>
    </row>
    <row r="71" spans="1:21">
      <c r="A71" s="320">
        <v>30405</v>
      </c>
      <c r="B71" s="321" t="s">
        <v>58</v>
      </c>
      <c r="C71" s="216">
        <f t="shared" si="2"/>
        <v>5.8830360710547818E-4</v>
      </c>
      <c r="D71" s="216">
        <f t="shared" si="3"/>
        <v>5.9680185399768246E-4</v>
      </c>
      <c r="E71" s="236">
        <f>VLOOKUP(A71,'2020 Summary'!$A:$F,6,FALSE)</f>
        <v>-25752</v>
      </c>
      <c r="F71" s="235">
        <v>-28941</v>
      </c>
      <c r="G71" s="232"/>
      <c r="H71" s="235">
        <v>20965</v>
      </c>
      <c r="I71" s="235">
        <v>2250</v>
      </c>
      <c r="J71" s="235">
        <v>11159</v>
      </c>
      <c r="K71" s="235">
        <v>34374</v>
      </c>
      <c r="L71" s="232"/>
      <c r="M71" s="232">
        <v>0</v>
      </c>
      <c r="N71" s="235">
        <v>4903</v>
      </c>
      <c r="O71" s="235">
        <v>2279</v>
      </c>
      <c r="P71" s="235">
        <v>0</v>
      </c>
      <c r="Q71" s="235">
        <v>7182</v>
      </c>
      <c r="R71" s="235"/>
      <c r="S71" s="235">
        <v>21881</v>
      </c>
      <c r="T71" s="235">
        <v>1420</v>
      </c>
      <c r="U71" s="235">
        <v>23301</v>
      </c>
    </row>
    <row r="72" spans="1:21">
      <c r="A72" s="320">
        <v>30500</v>
      </c>
      <c r="B72" s="321" t="s">
        <v>59</v>
      </c>
      <c r="C72" s="216">
        <f t="shared" si="2"/>
        <v>1.0591944905786962E-3</v>
      </c>
      <c r="D72" s="216">
        <f t="shared" si="3"/>
        <v>1.0971958285052143E-3</v>
      </c>
      <c r="E72" s="236">
        <f>VLOOKUP(A72,'2020 Summary'!$A:$F,6,FALSE)</f>
        <v>-47344</v>
      </c>
      <c r="F72" s="235">
        <v>-52106</v>
      </c>
      <c r="G72" s="232"/>
      <c r="H72" s="235">
        <v>37747</v>
      </c>
      <c r="I72" s="235">
        <v>4051</v>
      </c>
      <c r="J72" s="235">
        <v>5007</v>
      </c>
      <c r="K72" s="235">
        <v>46805</v>
      </c>
      <c r="L72" s="232"/>
      <c r="M72" s="232">
        <v>0</v>
      </c>
      <c r="N72" s="235">
        <v>8827</v>
      </c>
      <c r="O72" s="235">
        <v>4103</v>
      </c>
      <c r="P72" s="235">
        <v>0</v>
      </c>
      <c r="Q72" s="235">
        <v>12930</v>
      </c>
      <c r="R72" s="235"/>
      <c r="S72" s="235">
        <v>39395</v>
      </c>
      <c r="T72" s="235">
        <v>1544</v>
      </c>
      <c r="U72" s="235">
        <v>40939</v>
      </c>
    </row>
    <row r="73" spans="1:21">
      <c r="A73" s="320">
        <v>30600</v>
      </c>
      <c r="B73" s="321" t="s">
        <v>60</v>
      </c>
      <c r="C73" s="216">
        <f t="shared" si="2"/>
        <v>7.7840814162917916E-4</v>
      </c>
      <c r="D73" s="216">
        <f t="shared" si="3"/>
        <v>8.0250289687137889E-4</v>
      </c>
      <c r="E73" s="236">
        <f>VLOOKUP(A73,'2020 Summary'!$A:$F,6,FALSE)</f>
        <v>-34628</v>
      </c>
      <c r="F73" s="235">
        <v>-38293</v>
      </c>
      <c r="G73" s="232"/>
      <c r="H73" s="235">
        <v>27740</v>
      </c>
      <c r="I73" s="235">
        <v>2977</v>
      </c>
      <c r="J73" s="235">
        <v>7163</v>
      </c>
      <c r="K73" s="235">
        <v>37880</v>
      </c>
      <c r="L73" s="232"/>
      <c r="M73" s="232">
        <v>0</v>
      </c>
      <c r="N73" s="235">
        <v>6487</v>
      </c>
      <c r="O73" s="235">
        <v>3016</v>
      </c>
      <c r="P73" s="235">
        <v>0</v>
      </c>
      <c r="Q73" s="235">
        <v>9503</v>
      </c>
      <c r="R73" s="235"/>
      <c r="S73" s="235">
        <v>28951</v>
      </c>
      <c r="T73" s="235">
        <v>1981</v>
      </c>
      <c r="U73" s="235">
        <v>30932</v>
      </c>
    </row>
    <row r="74" spans="1:21">
      <c r="A74" s="320">
        <v>30601</v>
      </c>
      <c r="B74" s="321" t="s">
        <v>61</v>
      </c>
      <c r="C74" s="216">
        <f t="shared" si="2"/>
        <v>1.7298862155653293E-5</v>
      </c>
      <c r="D74" s="216">
        <f t="shared" si="3"/>
        <v>8.8991888760139051E-6</v>
      </c>
      <c r="E74" s="236">
        <f>VLOOKUP(A74,'2020 Summary'!$A:$F,6,FALSE)</f>
        <v>-384</v>
      </c>
      <c r="F74" s="235">
        <v>-851</v>
      </c>
      <c r="G74" s="232"/>
      <c r="H74" s="235">
        <v>617</v>
      </c>
      <c r="I74" s="235">
        <v>66</v>
      </c>
      <c r="J74" s="235">
        <v>1179</v>
      </c>
      <c r="K74" s="235">
        <v>1862</v>
      </c>
      <c r="L74" s="232"/>
      <c r="M74" s="232">
        <v>0</v>
      </c>
      <c r="N74" s="235">
        <v>144</v>
      </c>
      <c r="O74" s="235">
        <v>67</v>
      </c>
      <c r="P74" s="235">
        <v>759</v>
      </c>
      <c r="Q74" s="235">
        <v>970</v>
      </c>
      <c r="R74" s="235"/>
      <c r="S74" s="235">
        <v>643</v>
      </c>
      <c r="T74" s="235">
        <v>58</v>
      </c>
      <c r="U74" s="235">
        <v>701</v>
      </c>
    </row>
    <row r="75" spans="1:21">
      <c r="A75" s="320">
        <v>30700</v>
      </c>
      <c r="B75" s="321" t="s">
        <v>62</v>
      </c>
      <c r="C75" s="216">
        <f t="shared" si="2"/>
        <v>2.1269062822657572E-3</v>
      </c>
      <c r="D75" s="216">
        <f t="shared" si="3"/>
        <v>2.1735110081112399E-3</v>
      </c>
      <c r="E75" s="236">
        <f>VLOOKUP(A75,'2020 Summary'!$A:$F,6,FALSE)</f>
        <v>-93787</v>
      </c>
      <c r="F75" s="236">
        <v>-104631</v>
      </c>
      <c r="G75" s="231"/>
      <c r="H75" s="236">
        <v>75796</v>
      </c>
      <c r="I75" s="236">
        <v>8135</v>
      </c>
      <c r="J75" s="236">
        <v>9738</v>
      </c>
      <c r="K75" s="236">
        <v>93669</v>
      </c>
      <c r="L75" s="231"/>
      <c r="M75" s="231">
        <v>0</v>
      </c>
      <c r="N75" s="236">
        <v>17726</v>
      </c>
      <c r="O75" s="236">
        <v>8240</v>
      </c>
      <c r="P75" s="236">
        <v>0</v>
      </c>
      <c r="Q75" s="236">
        <v>25966</v>
      </c>
      <c r="R75" s="236"/>
      <c r="S75" s="236">
        <v>79106</v>
      </c>
      <c r="T75" s="236">
        <v>2937</v>
      </c>
      <c r="U75" s="236">
        <v>82043</v>
      </c>
    </row>
    <row r="76" spans="1:21">
      <c r="A76" s="320">
        <v>30705</v>
      </c>
      <c r="B76" s="321" t="s">
        <v>63</v>
      </c>
      <c r="C76" s="216">
        <f t="shared" si="2"/>
        <v>4.0649276912643815E-4</v>
      </c>
      <c r="D76" s="216">
        <f t="shared" si="3"/>
        <v>4.2241019698725378E-4</v>
      </c>
      <c r="E76" s="236">
        <f>VLOOKUP(A76,'2020 Summary'!$A:$F,6,FALSE)</f>
        <v>-18227</v>
      </c>
      <c r="F76" s="235">
        <v>-19997</v>
      </c>
      <c r="G76" s="232"/>
      <c r="H76" s="235">
        <v>14486</v>
      </c>
      <c r="I76" s="235">
        <v>1555</v>
      </c>
      <c r="J76" s="235">
        <v>2223</v>
      </c>
      <c r="K76" s="235">
        <v>18264</v>
      </c>
      <c r="L76" s="232"/>
      <c r="M76" s="232">
        <v>0</v>
      </c>
      <c r="N76" s="235">
        <v>3388</v>
      </c>
      <c r="O76" s="235">
        <v>1575</v>
      </c>
      <c r="P76" s="235">
        <v>843</v>
      </c>
      <c r="Q76" s="235">
        <v>5806</v>
      </c>
      <c r="R76" s="235"/>
      <c r="S76" s="235">
        <v>15119</v>
      </c>
      <c r="T76" s="235">
        <v>1227</v>
      </c>
      <c r="U76" s="235">
        <v>16346</v>
      </c>
    </row>
    <row r="77" spans="1:21">
      <c r="A77" s="320">
        <v>30800</v>
      </c>
      <c r="B77" s="321" t="s">
        <v>64</v>
      </c>
      <c r="C77" s="216">
        <f t="shared" si="2"/>
        <v>6.7609888989075026E-4</v>
      </c>
      <c r="D77" s="216">
        <f t="shared" si="3"/>
        <v>7.1480880648899184E-4</v>
      </c>
      <c r="E77" s="236">
        <f>VLOOKUP(A77,'2020 Summary'!$A:$F,6,FALSE)</f>
        <v>-30844</v>
      </c>
      <c r="F77" s="235">
        <v>-33260</v>
      </c>
      <c r="G77" s="232"/>
      <c r="H77" s="235">
        <v>24094</v>
      </c>
      <c r="I77" s="235">
        <v>2586</v>
      </c>
      <c r="J77" s="235">
        <v>13243</v>
      </c>
      <c r="K77" s="235">
        <v>39923</v>
      </c>
      <c r="L77" s="232"/>
      <c r="M77" s="232">
        <v>0</v>
      </c>
      <c r="N77" s="235">
        <v>5635</v>
      </c>
      <c r="O77" s="235">
        <v>2619</v>
      </c>
      <c r="P77" s="235">
        <v>0</v>
      </c>
      <c r="Q77" s="235">
        <v>8254</v>
      </c>
      <c r="R77" s="235"/>
      <c r="S77" s="235">
        <v>25146</v>
      </c>
      <c r="T77" s="235">
        <v>4282</v>
      </c>
      <c r="U77" s="235">
        <v>29428</v>
      </c>
    </row>
    <row r="78" spans="1:21">
      <c r="A78" s="320">
        <v>30900</v>
      </c>
      <c r="B78" s="321" t="s">
        <v>65</v>
      </c>
      <c r="C78" s="216">
        <f t="shared" si="2"/>
        <v>1.3556941420503283E-3</v>
      </c>
      <c r="D78" s="216">
        <f t="shared" si="3"/>
        <v>1.3644959443800694E-3</v>
      </c>
      <c r="E78" s="236">
        <f>VLOOKUP(A78,'2020 Summary'!$A:$F,6,FALSE)</f>
        <v>-58878</v>
      </c>
      <c r="F78" s="236">
        <v>-66692</v>
      </c>
      <c r="G78" s="231"/>
      <c r="H78" s="236">
        <v>48313</v>
      </c>
      <c r="I78" s="236">
        <v>5186</v>
      </c>
      <c r="J78" s="236">
        <v>13694</v>
      </c>
      <c r="K78" s="236">
        <v>67193</v>
      </c>
      <c r="L78" s="231"/>
      <c r="M78" s="231">
        <v>0</v>
      </c>
      <c r="N78" s="236">
        <v>11298</v>
      </c>
      <c r="O78" s="236">
        <v>5252</v>
      </c>
      <c r="P78" s="236">
        <v>0</v>
      </c>
      <c r="Q78" s="236">
        <v>16550</v>
      </c>
      <c r="R78" s="236"/>
      <c r="S78" s="236">
        <v>50423</v>
      </c>
      <c r="T78" s="236">
        <v>4380</v>
      </c>
      <c r="U78" s="236">
        <v>54803</v>
      </c>
    </row>
    <row r="79" spans="1:21">
      <c r="A79" s="320">
        <v>30905</v>
      </c>
      <c r="B79" s="321" t="s">
        <v>66</v>
      </c>
      <c r="C79" s="216">
        <f t="shared" si="2"/>
        <v>2.6419895586019486E-4</v>
      </c>
      <c r="D79" s="216">
        <f t="shared" si="3"/>
        <v>2.726071842410197E-4</v>
      </c>
      <c r="E79" s="236">
        <f>VLOOKUP(A79,'2020 Summary'!$A:$F,6,FALSE)</f>
        <v>-11763</v>
      </c>
      <c r="F79" s="235">
        <v>-12997</v>
      </c>
      <c r="G79" s="232"/>
      <c r="H79" s="235">
        <v>9415</v>
      </c>
      <c r="I79" s="235">
        <v>1011</v>
      </c>
      <c r="J79" s="235">
        <v>5332</v>
      </c>
      <c r="K79" s="235">
        <v>15758</v>
      </c>
      <c r="L79" s="232"/>
      <c r="M79" s="232">
        <v>0</v>
      </c>
      <c r="N79" s="235">
        <v>2202</v>
      </c>
      <c r="O79" s="235">
        <v>1024</v>
      </c>
      <c r="P79" s="235">
        <v>0</v>
      </c>
      <c r="Q79" s="235">
        <v>3226</v>
      </c>
      <c r="R79" s="235"/>
      <c r="S79" s="235">
        <v>9826</v>
      </c>
      <c r="T79" s="235">
        <v>2407</v>
      </c>
      <c r="U79" s="235">
        <v>12233</v>
      </c>
    </row>
    <row r="80" spans="1:21">
      <c r="A80" s="320">
        <v>31000</v>
      </c>
      <c r="B80" s="321" t="s">
        <v>67</v>
      </c>
      <c r="C80" s="216">
        <f t="shared" si="2"/>
        <v>4.1930937616420482E-3</v>
      </c>
      <c r="D80" s="216">
        <f t="shared" si="3"/>
        <v>4.2667902665121668E-3</v>
      </c>
      <c r="E80" s="236">
        <f>VLOOKUP(A80,'2020 Summary'!$A:$F,6,FALSE)</f>
        <v>-184112</v>
      </c>
      <c r="F80" s="235">
        <v>-206275</v>
      </c>
      <c r="G80" s="232"/>
      <c r="H80" s="235">
        <v>149430</v>
      </c>
      <c r="I80" s="235">
        <v>16039</v>
      </c>
      <c r="J80" s="235">
        <v>11224</v>
      </c>
      <c r="K80" s="235">
        <v>176693</v>
      </c>
      <c r="L80" s="232"/>
      <c r="M80" s="232">
        <v>0</v>
      </c>
      <c r="N80" s="235">
        <v>34945</v>
      </c>
      <c r="O80" s="235">
        <v>16244</v>
      </c>
      <c r="P80" s="235">
        <v>4627</v>
      </c>
      <c r="Q80" s="235">
        <v>55816</v>
      </c>
      <c r="R80" s="235"/>
      <c r="S80" s="235">
        <v>155954</v>
      </c>
      <c r="T80" s="235">
        <v>1207</v>
      </c>
      <c r="U80" s="235">
        <v>157161</v>
      </c>
    </row>
    <row r="81" spans="1:21">
      <c r="A81" s="320">
        <v>31005</v>
      </c>
      <c r="B81" s="321" t="s">
        <v>68</v>
      </c>
      <c r="C81" s="216">
        <f t="shared" si="2"/>
        <v>3.7809498953601789E-4</v>
      </c>
      <c r="D81" s="216">
        <f t="shared" si="3"/>
        <v>3.7469293163383544E-4</v>
      </c>
      <c r="E81" s="236">
        <f>VLOOKUP(A81,'2020 Summary'!$A:$F,6,FALSE)</f>
        <v>-16168</v>
      </c>
      <c r="F81" s="235">
        <v>-18600</v>
      </c>
      <c r="G81" s="232"/>
      <c r="H81" s="235">
        <v>13474</v>
      </c>
      <c r="I81" s="235">
        <v>1446</v>
      </c>
      <c r="J81" s="235">
        <v>4220</v>
      </c>
      <c r="K81" s="235">
        <v>19140</v>
      </c>
      <c r="L81" s="232"/>
      <c r="M81" s="232">
        <v>0</v>
      </c>
      <c r="N81" s="235">
        <v>3151</v>
      </c>
      <c r="O81" s="235">
        <v>1465</v>
      </c>
      <c r="P81" s="235">
        <v>0</v>
      </c>
      <c r="Q81" s="235">
        <v>4616</v>
      </c>
      <c r="R81" s="235"/>
      <c r="S81" s="235">
        <v>14063</v>
      </c>
      <c r="T81" s="235">
        <v>2119</v>
      </c>
      <c r="U81" s="235">
        <v>16182</v>
      </c>
    </row>
    <row r="82" spans="1:21">
      <c r="A82" s="320">
        <v>31100</v>
      </c>
      <c r="B82" s="321" t="s">
        <v>69</v>
      </c>
      <c r="C82" s="216">
        <f t="shared" si="2"/>
        <v>8.6716085850085702E-3</v>
      </c>
      <c r="D82" s="216">
        <f t="shared" si="3"/>
        <v>8.8835921205098495E-3</v>
      </c>
      <c r="E82" s="236">
        <f>VLOOKUP(A82,'2020 Summary'!$A:$F,6,FALSE)</f>
        <v>-383327</v>
      </c>
      <c r="F82" s="235">
        <v>-426591</v>
      </c>
      <c r="G82" s="232"/>
      <c r="H82" s="235">
        <v>309030</v>
      </c>
      <c r="I82" s="235">
        <v>33169</v>
      </c>
      <c r="J82" s="235">
        <v>14414</v>
      </c>
      <c r="K82" s="235">
        <v>356613</v>
      </c>
      <c r="L82" s="232"/>
      <c r="M82" s="232">
        <v>0</v>
      </c>
      <c r="N82" s="235">
        <v>72269</v>
      </c>
      <c r="O82" s="235">
        <v>33594</v>
      </c>
      <c r="P82" s="235">
        <v>15774</v>
      </c>
      <c r="Q82" s="235">
        <v>121637</v>
      </c>
      <c r="R82" s="235"/>
      <c r="S82" s="235">
        <v>322523</v>
      </c>
      <c r="T82" s="235">
        <v>-3919</v>
      </c>
      <c r="U82" s="235">
        <v>318604</v>
      </c>
    </row>
    <row r="83" spans="1:21">
      <c r="A83" s="320">
        <v>31101</v>
      </c>
      <c r="B83" s="321" t="s">
        <v>469</v>
      </c>
      <c r="C83" s="216">
        <f t="shared" si="2"/>
        <v>5.3705750664202112E-5</v>
      </c>
      <c r="D83" s="216">
        <f t="shared" si="3"/>
        <v>4.9409038238702204E-5</v>
      </c>
      <c r="E83" s="236">
        <f>VLOOKUP(A83,'2020 Summary'!$A:$F,6,FALSE)</f>
        <v>-2132</v>
      </c>
      <c r="F83" s="235">
        <v>-2642</v>
      </c>
      <c r="G83" s="232"/>
      <c r="H83" s="235">
        <v>1914</v>
      </c>
      <c r="I83" s="235">
        <v>205</v>
      </c>
      <c r="J83" s="235">
        <v>795</v>
      </c>
      <c r="K83" s="235">
        <v>2914</v>
      </c>
      <c r="L83" s="232"/>
      <c r="M83" s="232">
        <v>0</v>
      </c>
      <c r="N83" s="235">
        <v>448</v>
      </c>
      <c r="O83" s="235">
        <v>208</v>
      </c>
      <c r="P83" s="235">
        <v>551</v>
      </c>
      <c r="Q83" s="235">
        <v>1207</v>
      </c>
      <c r="R83" s="235"/>
      <c r="S83" s="235">
        <v>1997</v>
      </c>
      <c r="T83" s="235">
        <v>-75</v>
      </c>
      <c r="U83" s="235">
        <v>1922</v>
      </c>
    </row>
    <row r="84" spans="1:21">
      <c r="A84" s="320">
        <v>31102</v>
      </c>
      <c r="B84" s="321" t="s">
        <v>71</v>
      </c>
      <c r="C84" s="216">
        <f t="shared" si="2"/>
        <v>1.4570886478463313E-4</v>
      </c>
      <c r="D84" s="216">
        <f t="shared" si="3"/>
        <v>1.7439165701042873E-4</v>
      </c>
      <c r="E84" s="236">
        <f>VLOOKUP(A84,'2020 Summary'!$A:$F,6,FALSE)</f>
        <v>-7525</v>
      </c>
      <c r="F84" s="236">
        <v>-7168</v>
      </c>
      <c r="G84" s="231"/>
      <c r="H84" s="236">
        <v>5192</v>
      </c>
      <c r="I84" s="236">
        <v>557</v>
      </c>
      <c r="J84" s="236">
        <v>2234</v>
      </c>
      <c r="K84" s="236">
        <v>7983</v>
      </c>
      <c r="L84" s="231"/>
      <c r="M84" s="231">
        <v>0</v>
      </c>
      <c r="N84" s="236">
        <v>1214</v>
      </c>
      <c r="O84" s="236">
        <v>564</v>
      </c>
      <c r="P84" s="236">
        <v>3240</v>
      </c>
      <c r="Q84" s="236">
        <v>5018</v>
      </c>
      <c r="R84" s="236"/>
      <c r="S84" s="236">
        <v>5419</v>
      </c>
      <c r="T84" s="236">
        <v>-724</v>
      </c>
      <c r="U84" s="236">
        <v>4695</v>
      </c>
    </row>
    <row r="85" spans="1:21">
      <c r="A85" s="320">
        <v>31105</v>
      </c>
      <c r="B85" s="321" t="s">
        <v>72</v>
      </c>
      <c r="C85" s="216">
        <f t="shared" si="2"/>
        <v>1.2759079681831846E-3</v>
      </c>
      <c r="D85" s="216">
        <f t="shared" si="3"/>
        <v>1.3669988412514484E-3</v>
      </c>
      <c r="E85" s="236">
        <f>VLOOKUP(A85,'2020 Summary'!$A:$F,6,FALSE)</f>
        <v>-58986</v>
      </c>
      <c r="F85" s="235">
        <v>-62767</v>
      </c>
      <c r="G85" s="232"/>
      <c r="H85" s="235">
        <v>45469</v>
      </c>
      <c r="I85" s="235">
        <v>4880</v>
      </c>
      <c r="J85" s="235">
        <v>13116</v>
      </c>
      <c r="K85" s="235">
        <v>63465</v>
      </c>
      <c r="L85" s="232"/>
      <c r="M85" s="232">
        <v>0</v>
      </c>
      <c r="N85" s="235">
        <v>10633</v>
      </c>
      <c r="O85" s="235">
        <v>4943</v>
      </c>
      <c r="P85" s="235">
        <v>103</v>
      </c>
      <c r="Q85" s="235">
        <v>15679</v>
      </c>
      <c r="R85" s="235"/>
      <c r="S85" s="235">
        <v>47455</v>
      </c>
      <c r="T85" s="235">
        <v>2211</v>
      </c>
      <c r="U85" s="235">
        <v>49666</v>
      </c>
    </row>
    <row r="86" spans="1:21">
      <c r="A86" s="320">
        <v>31110</v>
      </c>
      <c r="B86" s="321" t="s">
        <v>73</v>
      </c>
      <c r="C86" s="216">
        <f t="shared" si="2"/>
        <v>2.1574994521179995E-3</v>
      </c>
      <c r="D86" s="216">
        <f t="shared" si="3"/>
        <v>2.2177056778679028E-3</v>
      </c>
      <c r="E86" s="236">
        <f>VLOOKUP(A86,'2020 Summary'!$A:$F,6,FALSE)</f>
        <v>-95694</v>
      </c>
      <c r="F86" s="235">
        <v>-106136</v>
      </c>
      <c r="G86" s="232"/>
      <c r="H86" s="235">
        <v>76887</v>
      </c>
      <c r="I86" s="235">
        <v>8252</v>
      </c>
      <c r="J86" s="235">
        <v>2543</v>
      </c>
      <c r="K86" s="235">
        <v>87682</v>
      </c>
      <c r="L86" s="232"/>
      <c r="M86" s="232">
        <v>0</v>
      </c>
      <c r="N86" s="235">
        <v>17981</v>
      </c>
      <c r="O86" s="235">
        <v>8358</v>
      </c>
      <c r="P86" s="235">
        <v>21009</v>
      </c>
      <c r="Q86" s="235">
        <v>47348</v>
      </c>
      <c r="R86" s="235"/>
      <c r="S86" s="235">
        <v>80244</v>
      </c>
      <c r="T86" s="235">
        <v>-4339</v>
      </c>
      <c r="U86" s="235">
        <v>75905</v>
      </c>
    </row>
    <row r="87" spans="1:21">
      <c r="A87" s="320">
        <v>31200</v>
      </c>
      <c r="B87" s="321" t="s">
        <v>74</v>
      </c>
      <c r="C87" s="216">
        <f t="shared" si="2"/>
        <v>3.7624923550107861E-3</v>
      </c>
      <c r="D87" s="216">
        <f t="shared" si="3"/>
        <v>3.752699884125145E-3</v>
      </c>
      <c r="E87" s="236">
        <f>VLOOKUP(A87,'2020 Summary'!$A:$F,6,FALSE)</f>
        <v>-161929</v>
      </c>
      <c r="F87" s="235">
        <v>-185092</v>
      </c>
      <c r="G87" s="232"/>
      <c r="H87" s="235">
        <v>134084</v>
      </c>
      <c r="I87" s="235">
        <v>14392</v>
      </c>
      <c r="J87" s="235">
        <v>11418</v>
      </c>
      <c r="K87" s="235">
        <v>159894</v>
      </c>
      <c r="L87" s="232"/>
      <c r="M87" s="232">
        <v>0</v>
      </c>
      <c r="N87" s="235">
        <v>31357</v>
      </c>
      <c r="O87" s="235">
        <v>14576</v>
      </c>
      <c r="P87" s="235">
        <v>919</v>
      </c>
      <c r="Q87" s="235">
        <v>46852</v>
      </c>
      <c r="R87" s="235"/>
      <c r="S87" s="235">
        <v>139939</v>
      </c>
      <c r="T87" s="235">
        <v>5867</v>
      </c>
      <c r="U87" s="235">
        <v>145806</v>
      </c>
    </row>
    <row r="88" spans="1:21">
      <c r="A88" s="320">
        <v>31205</v>
      </c>
      <c r="B88" s="321" t="s">
        <v>470</v>
      </c>
      <c r="C88" s="216">
        <f t="shared" si="2"/>
        <v>3.9549549012971849E-4</v>
      </c>
      <c r="D88" s="216">
        <f t="shared" si="3"/>
        <v>4.1409038238702199E-4</v>
      </c>
      <c r="E88" s="236">
        <f>VLOOKUP(A88,'2020 Summary'!$A:$F,6,FALSE)</f>
        <v>-17868</v>
      </c>
      <c r="F88" s="235">
        <v>-19456</v>
      </c>
      <c r="G88" s="232"/>
      <c r="H88" s="235">
        <v>14094</v>
      </c>
      <c r="I88" s="235">
        <v>1513</v>
      </c>
      <c r="J88" s="235">
        <v>8495</v>
      </c>
      <c r="K88" s="235">
        <v>24102</v>
      </c>
      <c r="L88" s="232"/>
      <c r="M88" s="232">
        <v>0</v>
      </c>
      <c r="N88" s="235">
        <v>3296</v>
      </c>
      <c r="O88" s="235">
        <v>1532</v>
      </c>
      <c r="P88" s="235">
        <v>0</v>
      </c>
      <c r="Q88" s="235">
        <v>4828</v>
      </c>
      <c r="R88" s="235"/>
      <c r="S88" s="235">
        <v>14710</v>
      </c>
      <c r="T88" s="235">
        <v>3015</v>
      </c>
      <c r="U88" s="235">
        <v>17725</v>
      </c>
    </row>
    <row r="89" spans="1:21">
      <c r="A89" s="320">
        <v>31300</v>
      </c>
      <c r="B89" s="321" t="s">
        <v>76</v>
      </c>
      <c r="C89" s="216">
        <f t="shared" si="2"/>
        <v>1.101429327124878E-2</v>
      </c>
      <c r="D89" s="216">
        <f t="shared" si="3"/>
        <v>1.0953093858632676E-2</v>
      </c>
      <c r="E89" s="236">
        <f>VLOOKUP(A89,'2020 Summary'!$A:$F,6,FALSE)</f>
        <v>-472626</v>
      </c>
      <c r="F89" s="235">
        <v>-541837</v>
      </c>
      <c r="G89" s="232"/>
      <c r="H89" s="235">
        <v>392517</v>
      </c>
      <c r="I89" s="235">
        <v>42130</v>
      </c>
      <c r="J89" s="235">
        <v>0</v>
      </c>
      <c r="K89" s="235">
        <v>434647</v>
      </c>
      <c r="L89" s="232"/>
      <c r="M89" s="232">
        <v>0</v>
      </c>
      <c r="N89" s="235">
        <v>91793</v>
      </c>
      <c r="O89" s="235">
        <v>42669</v>
      </c>
      <c r="P89" s="235">
        <v>65202</v>
      </c>
      <c r="Q89" s="235">
        <v>199664</v>
      </c>
      <c r="R89" s="235"/>
      <c r="S89" s="235">
        <v>409655</v>
      </c>
      <c r="T89" s="235">
        <v>-28103</v>
      </c>
      <c r="U89" s="235">
        <v>381552</v>
      </c>
    </row>
    <row r="90" spans="1:21">
      <c r="A90" s="320">
        <v>31301</v>
      </c>
      <c r="B90" s="321" t="s">
        <v>77</v>
      </c>
      <c r="C90" s="216">
        <f t="shared" si="2"/>
        <v>2.2830025954188263E-4</v>
      </c>
      <c r="D90" s="216">
        <f t="shared" si="3"/>
        <v>2.3279258400926998E-4</v>
      </c>
      <c r="E90" s="236">
        <f>VLOOKUP(A90,'2020 Summary'!$A:$F,6,FALSE)</f>
        <v>-10045</v>
      </c>
      <c r="F90" s="235">
        <v>-11231</v>
      </c>
      <c r="G90" s="232"/>
      <c r="H90" s="235">
        <v>8136</v>
      </c>
      <c r="I90" s="235">
        <v>873</v>
      </c>
      <c r="J90" s="235">
        <v>1256</v>
      </c>
      <c r="K90" s="235">
        <v>10265</v>
      </c>
      <c r="L90" s="232"/>
      <c r="M90" s="232">
        <v>0</v>
      </c>
      <c r="N90" s="235">
        <v>1903</v>
      </c>
      <c r="O90" s="235">
        <v>884</v>
      </c>
      <c r="P90" s="235">
        <v>3</v>
      </c>
      <c r="Q90" s="235">
        <v>2790</v>
      </c>
      <c r="R90" s="235"/>
      <c r="S90" s="235">
        <v>8491</v>
      </c>
      <c r="T90" s="235">
        <v>-1379</v>
      </c>
      <c r="U90" s="235">
        <v>7112</v>
      </c>
    </row>
    <row r="91" spans="1:21">
      <c r="A91" s="320">
        <v>31320</v>
      </c>
      <c r="B91" s="321" t="s">
        <v>78</v>
      </c>
      <c r="C91" s="216">
        <f t="shared" si="2"/>
        <v>1.8685007173742595E-3</v>
      </c>
      <c r="D91" s="216">
        <f t="shared" si="3"/>
        <v>1.9213904982618771E-3</v>
      </c>
      <c r="E91" s="236">
        <f>VLOOKUP(A91,'2020 Summary'!$A:$F,6,FALSE)</f>
        <v>-82908</v>
      </c>
      <c r="F91" s="235">
        <v>-91919</v>
      </c>
      <c r="G91" s="232"/>
      <c r="H91" s="235">
        <v>66588</v>
      </c>
      <c r="I91" s="235">
        <v>7147</v>
      </c>
      <c r="J91" s="235">
        <v>3139</v>
      </c>
      <c r="K91" s="235">
        <v>76874</v>
      </c>
      <c r="L91" s="232"/>
      <c r="M91" s="232">
        <v>0</v>
      </c>
      <c r="N91" s="235">
        <v>15572</v>
      </c>
      <c r="O91" s="235">
        <v>7239</v>
      </c>
      <c r="P91" s="235">
        <v>4114</v>
      </c>
      <c r="Q91" s="235">
        <v>26925</v>
      </c>
      <c r="R91" s="235"/>
      <c r="S91" s="235">
        <v>69495</v>
      </c>
      <c r="T91" s="235">
        <v>-2377</v>
      </c>
      <c r="U91" s="235">
        <v>67118</v>
      </c>
    </row>
    <row r="92" spans="1:21">
      <c r="A92" s="320">
        <v>31400</v>
      </c>
      <c r="B92" s="321" t="s">
        <v>79</v>
      </c>
      <c r="C92" s="216">
        <f t="shared" si="2"/>
        <v>3.6952077090234626E-3</v>
      </c>
      <c r="D92" s="216">
        <f t="shared" si="3"/>
        <v>3.887694090382387E-3</v>
      </c>
      <c r="E92" s="236">
        <f>VLOOKUP(A92,'2020 Summary'!$A:$F,6,FALSE)</f>
        <v>-167754</v>
      </c>
      <c r="F92" s="235">
        <v>-181782</v>
      </c>
      <c r="G92" s="232"/>
      <c r="H92" s="235">
        <v>131686</v>
      </c>
      <c r="I92" s="235">
        <v>14134</v>
      </c>
      <c r="J92" s="235">
        <v>32527</v>
      </c>
      <c r="K92" s="235">
        <v>178347</v>
      </c>
      <c r="L92" s="232"/>
      <c r="M92" s="232">
        <v>0</v>
      </c>
      <c r="N92" s="235">
        <v>30796</v>
      </c>
      <c r="O92" s="235">
        <v>14315</v>
      </c>
      <c r="P92" s="235">
        <v>0</v>
      </c>
      <c r="Q92" s="235">
        <v>45111</v>
      </c>
      <c r="R92" s="235"/>
      <c r="S92" s="235">
        <v>137436</v>
      </c>
      <c r="T92" s="235">
        <v>6565</v>
      </c>
      <c r="U92" s="235">
        <v>144001</v>
      </c>
    </row>
    <row r="93" spans="1:21">
      <c r="A93" s="320">
        <v>31405</v>
      </c>
      <c r="B93" s="321" t="s">
        <v>80</v>
      </c>
      <c r="C93" s="216">
        <f t="shared" si="2"/>
        <v>7.2279158832968757E-4</v>
      </c>
      <c r="D93" s="216">
        <f t="shared" si="3"/>
        <v>7.5369640787949015E-4</v>
      </c>
      <c r="E93" s="236">
        <f>VLOOKUP(A93,'2020 Summary'!$A:$F,6,FALSE)</f>
        <v>-32522</v>
      </c>
      <c r="F93" s="236">
        <v>-35557</v>
      </c>
      <c r="G93" s="231"/>
      <c r="H93" s="236">
        <v>25758</v>
      </c>
      <c r="I93" s="236">
        <v>2765</v>
      </c>
      <c r="J93" s="236">
        <v>11462</v>
      </c>
      <c r="K93" s="236">
        <v>39985</v>
      </c>
      <c r="L93" s="231"/>
      <c r="M93" s="231">
        <v>0</v>
      </c>
      <c r="N93" s="236">
        <v>6024</v>
      </c>
      <c r="O93" s="236">
        <v>2800</v>
      </c>
      <c r="P93" s="236">
        <v>0</v>
      </c>
      <c r="Q93" s="236">
        <v>8824</v>
      </c>
      <c r="R93" s="236"/>
      <c r="S93" s="236">
        <v>26883</v>
      </c>
      <c r="T93" s="236">
        <v>4296</v>
      </c>
      <c r="U93" s="236">
        <v>31179</v>
      </c>
    </row>
    <row r="94" spans="1:21">
      <c r="A94" s="320">
        <v>31500</v>
      </c>
      <c r="B94" s="321" t="s">
        <v>81</v>
      </c>
      <c r="C94" s="216">
        <f t="shared" si="2"/>
        <v>6.1489222249865624E-4</v>
      </c>
      <c r="D94" s="216">
        <f t="shared" si="3"/>
        <v>6.2120509849362688E-4</v>
      </c>
      <c r="E94" s="236">
        <f>VLOOKUP(A94,'2020 Summary'!$A:$F,6,FALSE)</f>
        <v>-26805</v>
      </c>
      <c r="F94" s="235">
        <v>-30249</v>
      </c>
      <c r="G94" s="232"/>
      <c r="H94" s="235">
        <v>21913</v>
      </c>
      <c r="I94" s="235">
        <v>2352</v>
      </c>
      <c r="J94" s="235">
        <v>1853</v>
      </c>
      <c r="K94" s="235">
        <v>26118</v>
      </c>
      <c r="L94" s="232"/>
      <c r="M94" s="232">
        <v>0</v>
      </c>
      <c r="N94" s="235">
        <v>5125</v>
      </c>
      <c r="O94" s="235">
        <v>2382</v>
      </c>
      <c r="P94" s="235">
        <v>401</v>
      </c>
      <c r="Q94" s="235">
        <v>7908</v>
      </c>
      <c r="R94" s="235"/>
      <c r="S94" s="235">
        <v>22870</v>
      </c>
      <c r="T94" s="235">
        <v>1146</v>
      </c>
      <c r="U94" s="235">
        <v>24016</v>
      </c>
    </row>
    <row r="95" spans="1:21">
      <c r="A95" s="320">
        <v>31600</v>
      </c>
      <c r="B95" s="321" t="s">
        <v>82</v>
      </c>
      <c r="C95" s="216">
        <f t="shared" si="2"/>
        <v>2.821706644757214E-3</v>
      </c>
      <c r="D95" s="216">
        <f t="shared" si="3"/>
        <v>2.8622943221320975E-3</v>
      </c>
      <c r="E95" s="236">
        <f>VLOOKUP(A95,'2020 Summary'!$A:$F,6,FALSE)</f>
        <v>-123508</v>
      </c>
      <c r="F95" s="235">
        <v>-138811</v>
      </c>
      <c r="G95" s="232"/>
      <c r="H95" s="235">
        <v>100557</v>
      </c>
      <c r="I95" s="235">
        <v>10793</v>
      </c>
      <c r="J95" s="235">
        <v>2925</v>
      </c>
      <c r="K95" s="235">
        <v>114275</v>
      </c>
      <c r="L95" s="232"/>
      <c r="M95" s="232">
        <v>0</v>
      </c>
      <c r="N95" s="235">
        <v>23516</v>
      </c>
      <c r="O95" s="235">
        <v>10931</v>
      </c>
      <c r="P95" s="235">
        <v>3141</v>
      </c>
      <c r="Q95" s="235">
        <v>37588</v>
      </c>
      <c r="R95" s="235"/>
      <c r="S95" s="235">
        <v>104947</v>
      </c>
      <c r="T95" s="235">
        <v>1447</v>
      </c>
      <c r="U95" s="235">
        <v>106394</v>
      </c>
    </row>
    <row r="96" spans="1:21">
      <c r="A96" s="320">
        <v>31605</v>
      </c>
      <c r="B96" s="321" t="s">
        <v>83</v>
      </c>
      <c r="C96" s="216">
        <f t="shared" si="2"/>
        <v>4.1940085075844736E-4</v>
      </c>
      <c r="D96" s="216">
        <f t="shared" si="3"/>
        <v>4.0310544611819237E-4</v>
      </c>
      <c r="E96" s="236">
        <f>VLOOKUP(A96,'2020 Summary'!$A:$F,6,FALSE)</f>
        <v>-17394</v>
      </c>
      <c r="F96" s="236">
        <v>-20632</v>
      </c>
      <c r="G96" s="231"/>
      <c r="H96" s="236">
        <v>14946</v>
      </c>
      <c r="I96" s="236">
        <v>1604</v>
      </c>
      <c r="J96" s="236">
        <v>2996</v>
      </c>
      <c r="K96" s="236">
        <v>19546</v>
      </c>
      <c r="L96" s="231"/>
      <c r="M96" s="231">
        <v>0</v>
      </c>
      <c r="N96" s="236">
        <v>3495</v>
      </c>
      <c r="O96" s="236">
        <v>1625</v>
      </c>
      <c r="P96" s="236">
        <v>359</v>
      </c>
      <c r="Q96" s="236">
        <v>5479</v>
      </c>
      <c r="R96" s="236"/>
      <c r="S96" s="236">
        <v>15599</v>
      </c>
      <c r="T96" s="236">
        <v>1090</v>
      </c>
      <c r="U96" s="236">
        <v>16689</v>
      </c>
    </row>
    <row r="97" spans="1:21">
      <c r="A97" s="320">
        <v>31700</v>
      </c>
      <c r="B97" s="321" t="s">
        <v>84</v>
      </c>
      <c r="C97" s="216">
        <f t="shared" si="2"/>
        <v>7.8759625642865663E-4</v>
      </c>
      <c r="D97" s="216">
        <f t="shared" si="3"/>
        <v>8.3279258400927004E-4</v>
      </c>
      <c r="E97" s="236">
        <f>VLOOKUP(A97,'2020 Summary'!$A:$F,6,FALSE)</f>
        <v>-35935</v>
      </c>
      <c r="F97" s="235">
        <v>-38745</v>
      </c>
      <c r="G97" s="232"/>
      <c r="H97" s="235">
        <v>28068</v>
      </c>
      <c r="I97" s="235">
        <v>3013</v>
      </c>
      <c r="J97" s="235">
        <v>10814</v>
      </c>
      <c r="K97" s="235">
        <v>41895</v>
      </c>
      <c r="L97" s="232"/>
      <c r="M97" s="232">
        <v>0</v>
      </c>
      <c r="N97" s="235">
        <v>6564</v>
      </c>
      <c r="O97" s="235">
        <v>3051</v>
      </c>
      <c r="P97" s="235">
        <v>1353</v>
      </c>
      <c r="Q97" s="235">
        <v>10968</v>
      </c>
      <c r="R97" s="235"/>
      <c r="S97" s="235">
        <v>29293</v>
      </c>
      <c r="T97" s="235">
        <v>2040</v>
      </c>
      <c r="U97" s="235">
        <v>31333</v>
      </c>
    </row>
    <row r="98" spans="1:21">
      <c r="A98" s="320">
        <v>31800</v>
      </c>
      <c r="B98" s="321" t="s">
        <v>85</v>
      </c>
      <c r="C98" s="216">
        <f t="shared" si="2"/>
        <v>4.94979193290432E-3</v>
      </c>
      <c r="D98" s="216">
        <f t="shared" si="3"/>
        <v>4.9352954808806488E-3</v>
      </c>
      <c r="E98" s="236">
        <f>VLOOKUP(A98,'2020 Summary'!$A:$F,6,FALSE)</f>
        <v>-212958</v>
      </c>
      <c r="F98" s="235">
        <v>-243500</v>
      </c>
      <c r="G98" s="232"/>
      <c r="H98" s="235">
        <v>176396</v>
      </c>
      <c r="I98" s="235">
        <v>18933</v>
      </c>
      <c r="J98" s="235">
        <v>15323</v>
      </c>
      <c r="K98" s="235">
        <v>210652</v>
      </c>
      <c r="L98" s="232"/>
      <c r="M98" s="232">
        <v>0</v>
      </c>
      <c r="N98" s="235">
        <v>41252</v>
      </c>
      <c r="O98" s="235">
        <v>19176</v>
      </c>
      <c r="P98" s="235">
        <v>1683</v>
      </c>
      <c r="Q98" s="235">
        <v>62111</v>
      </c>
      <c r="R98" s="235"/>
      <c r="S98" s="235">
        <v>184098</v>
      </c>
      <c r="T98" s="235">
        <v>7039</v>
      </c>
      <c r="U98" s="235">
        <v>191137</v>
      </c>
    </row>
    <row r="99" spans="1:21">
      <c r="A99" s="320">
        <v>31805</v>
      </c>
      <c r="B99" s="321" t="s">
        <v>86</v>
      </c>
      <c r="C99" s="216">
        <f t="shared" si="2"/>
        <v>1.014697182401581E-3</v>
      </c>
      <c r="D99" s="216">
        <f t="shared" si="3"/>
        <v>1.0424101969872537E-3</v>
      </c>
      <c r="E99" s="236">
        <f>VLOOKUP(A99,'2020 Summary'!$A:$F,6,FALSE)</f>
        <v>-44980</v>
      </c>
      <c r="F99" s="235">
        <v>-49917</v>
      </c>
      <c r="G99" s="232"/>
      <c r="H99" s="235">
        <v>36161</v>
      </c>
      <c r="I99" s="235">
        <v>3881</v>
      </c>
      <c r="J99" s="235">
        <v>6368</v>
      </c>
      <c r="K99" s="235">
        <v>46410</v>
      </c>
      <c r="L99" s="232"/>
      <c r="M99" s="232">
        <v>0</v>
      </c>
      <c r="N99" s="235">
        <v>8457</v>
      </c>
      <c r="O99" s="235">
        <v>3931</v>
      </c>
      <c r="P99" s="235">
        <v>2002</v>
      </c>
      <c r="Q99" s="235">
        <v>14390</v>
      </c>
      <c r="R99" s="235"/>
      <c r="S99" s="235">
        <v>37740</v>
      </c>
      <c r="T99" s="235">
        <v>2532</v>
      </c>
      <c r="U99" s="235">
        <v>40272</v>
      </c>
    </row>
    <row r="100" spans="1:21">
      <c r="A100" s="320">
        <v>31810</v>
      </c>
      <c r="B100" s="321" t="s">
        <v>87</v>
      </c>
      <c r="C100" s="216">
        <f t="shared" si="2"/>
        <v>1.2620038298583117E-3</v>
      </c>
      <c r="D100" s="216">
        <f t="shared" si="3"/>
        <v>1.2767091541135574E-3</v>
      </c>
      <c r="E100" s="236">
        <f>VLOOKUP(A100,'2020 Summary'!$A:$F,6,FALSE)</f>
        <v>-55090</v>
      </c>
      <c r="F100" s="235">
        <v>-62083</v>
      </c>
      <c r="G100" s="232"/>
      <c r="H100" s="235">
        <v>44974</v>
      </c>
      <c r="I100" s="235">
        <v>4827</v>
      </c>
      <c r="J100" s="235">
        <v>8520</v>
      </c>
      <c r="K100" s="235">
        <v>58321</v>
      </c>
      <c r="L100" s="232"/>
      <c r="M100" s="232">
        <v>0</v>
      </c>
      <c r="N100" s="235">
        <v>10518</v>
      </c>
      <c r="O100" s="235">
        <v>4889</v>
      </c>
      <c r="P100" s="235">
        <v>1251</v>
      </c>
      <c r="Q100" s="235">
        <v>16658</v>
      </c>
      <c r="R100" s="235"/>
      <c r="S100" s="235">
        <v>46938</v>
      </c>
      <c r="T100" s="235">
        <v>475</v>
      </c>
      <c r="U100" s="235">
        <v>47413</v>
      </c>
    </row>
    <row r="101" spans="1:21">
      <c r="A101" s="320">
        <v>31820</v>
      </c>
      <c r="B101" s="321" t="s">
        <v>88</v>
      </c>
      <c r="C101" s="216">
        <f t="shared" si="2"/>
        <v>1.0413061254823685E-3</v>
      </c>
      <c r="D101" s="216">
        <f t="shared" si="3"/>
        <v>1.1022943221320972E-3</v>
      </c>
      <c r="E101" s="236">
        <f>VLOOKUP(A101,'2020 Summary'!$A:$F,6,FALSE)</f>
        <v>-47564</v>
      </c>
      <c r="F101" s="235">
        <v>-51226</v>
      </c>
      <c r="G101" s="232"/>
      <c r="H101" s="235">
        <v>37109</v>
      </c>
      <c r="I101" s="235">
        <v>3983</v>
      </c>
      <c r="J101" s="235">
        <v>7038</v>
      </c>
      <c r="K101" s="235">
        <v>48130</v>
      </c>
      <c r="L101" s="232"/>
      <c r="M101" s="232">
        <v>0</v>
      </c>
      <c r="N101" s="235">
        <v>8678</v>
      </c>
      <c r="O101" s="235">
        <v>4034</v>
      </c>
      <c r="P101" s="235">
        <v>1316</v>
      </c>
      <c r="Q101" s="235">
        <v>14028</v>
      </c>
      <c r="R101" s="235"/>
      <c r="S101" s="235">
        <v>38729</v>
      </c>
      <c r="T101" s="235">
        <v>799</v>
      </c>
      <c r="U101" s="235">
        <v>39528</v>
      </c>
    </row>
    <row r="102" spans="1:21">
      <c r="A102" s="320">
        <v>31900</v>
      </c>
      <c r="B102" s="321" t="s">
        <v>89</v>
      </c>
      <c r="C102" s="216">
        <f t="shared" si="2"/>
        <v>3.2958093028727271E-3</v>
      </c>
      <c r="D102" s="216">
        <f t="shared" si="3"/>
        <v>3.2704982618771724E-3</v>
      </c>
      <c r="E102" s="236">
        <f>VLOOKUP(A102,'2020 Summary'!$A:$F,6,FALSE)</f>
        <v>-141122</v>
      </c>
      <c r="F102" s="235">
        <v>-162134</v>
      </c>
      <c r="G102" s="232"/>
      <c r="H102" s="235">
        <v>117452</v>
      </c>
      <c r="I102" s="235">
        <v>12606</v>
      </c>
      <c r="J102" s="235">
        <v>0</v>
      </c>
      <c r="K102" s="235">
        <v>130058</v>
      </c>
      <c r="L102" s="232"/>
      <c r="M102" s="232">
        <v>0</v>
      </c>
      <c r="N102" s="235">
        <v>27467</v>
      </c>
      <c r="O102" s="235">
        <v>12768</v>
      </c>
      <c r="P102" s="235">
        <v>11761</v>
      </c>
      <c r="Q102" s="235">
        <v>51996</v>
      </c>
      <c r="R102" s="235"/>
      <c r="S102" s="235">
        <v>122581</v>
      </c>
      <c r="T102" s="235">
        <v>-5970</v>
      </c>
      <c r="U102" s="235">
        <v>116611</v>
      </c>
    </row>
    <row r="103" spans="1:21">
      <c r="A103" s="320">
        <v>32000</v>
      </c>
      <c r="B103" s="321" t="s">
        <v>90</v>
      </c>
      <c r="C103" s="216">
        <f t="shared" si="2"/>
        <v>1.2806036640209708E-3</v>
      </c>
      <c r="D103" s="216">
        <f t="shared" si="3"/>
        <v>1.3118887601390498E-3</v>
      </c>
      <c r="E103" s="236">
        <f>VLOOKUP(A103,'2020 Summary'!$A:$F,6,FALSE)</f>
        <v>-56608</v>
      </c>
      <c r="F103" s="235">
        <v>-62998</v>
      </c>
      <c r="G103" s="232"/>
      <c r="H103" s="235">
        <v>45637</v>
      </c>
      <c r="I103" s="235">
        <v>4898</v>
      </c>
      <c r="J103" s="235">
        <v>1874</v>
      </c>
      <c r="K103" s="235">
        <v>52409</v>
      </c>
      <c r="L103" s="232"/>
      <c r="M103" s="232">
        <v>0</v>
      </c>
      <c r="N103" s="235">
        <v>10673</v>
      </c>
      <c r="O103" s="235">
        <v>4961</v>
      </c>
      <c r="P103" s="235">
        <v>1525</v>
      </c>
      <c r="Q103" s="235">
        <v>17159</v>
      </c>
      <c r="R103" s="235"/>
      <c r="S103" s="235">
        <v>47629</v>
      </c>
      <c r="T103" s="235">
        <v>-1095</v>
      </c>
      <c r="U103" s="235">
        <v>46534</v>
      </c>
    </row>
    <row r="104" spans="1:21">
      <c r="A104" s="320">
        <v>32005</v>
      </c>
      <c r="B104" s="321" t="s">
        <v>91</v>
      </c>
      <c r="C104" s="216">
        <f t="shared" si="2"/>
        <v>2.6930120545017017E-4</v>
      </c>
      <c r="D104" s="216">
        <f t="shared" si="3"/>
        <v>2.619003476245655E-4</v>
      </c>
      <c r="E104" s="236">
        <f>VLOOKUP(A104,'2020 Summary'!$A:$F,6,FALSE)</f>
        <v>-11301</v>
      </c>
      <c r="F104" s="235">
        <v>-13248</v>
      </c>
      <c r="G104" s="232"/>
      <c r="H104" s="235">
        <v>9597</v>
      </c>
      <c r="I104" s="235">
        <v>1030</v>
      </c>
      <c r="J104" s="235">
        <v>2750</v>
      </c>
      <c r="K104" s="235">
        <v>13377</v>
      </c>
      <c r="L104" s="232"/>
      <c r="M104" s="232">
        <v>0</v>
      </c>
      <c r="N104" s="235">
        <v>2244</v>
      </c>
      <c r="O104" s="235">
        <v>1043</v>
      </c>
      <c r="P104" s="235">
        <v>367</v>
      </c>
      <c r="Q104" s="235">
        <v>3654</v>
      </c>
      <c r="R104" s="235"/>
      <c r="S104" s="235">
        <v>10016</v>
      </c>
      <c r="T104" s="235">
        <v>803</v>
      </c>
      <c r="U104" s="235">
        <v>10819</v>
      </c>
    </row>
    <row r="105" spans="1:21">
      <c r="A105" s="320">
        <v>32100</v>
      </c>
      <c r="B105" s="321" t="s">
        <v>92</v>
      </c>
      <c r="C105" s="216">
        <f t="shared" si="2"/>
        <v>7.1590050223007946E-4</v>
      </c>
      <c r="D105" s="216">
        <f t="shared" si="3"/>
        <v>7.4419466975666278E-4</v>
      </c>
      <c r="E105" s="236">
        <f>VLOOKUP(A105,'2020 Summary'!$A:$F,6,FALSE)</f>
        <v>-32112</v>
      </c>
      <c r="F105" s="236">
        <v>-35218</v>
      </c>
      <c r="G105" s="231"/>
      <c r="H105" s="236">
        <v>25513</v>
      </c>
      <c r="I105" s="236">
        <v>2738</v>
      </c>
      <c r="J105" s="236">
        <v>3785</v>
      </c>
      <c r="K105" s="236">
        <v>32036</v>
      </c>
      <c r="L105" s="231"/>
      <c r="M105" s="231">
        <v>0</v>
      </c>
      <c r="N105" s="236">
        <v>5966</v>
      </c>
      <c r="O105" s="236">
        <v>2773</v>
      </c>
      <c r="P105" s="236">
        <v>1983</v>
      </c>
      <c r="Q105" s="236">
        <v>10722</v>
      </c>
      <c r="R105" s="236"/>
      <c r="S105" s="236">
        <v>26626</v>
      </c>
      <c r="T105" s="236">
        <v>1717</v>
      </c>
      <c r="U105" s="236">
        <v>28343</v>
      </c>
    </row>
    <row r="106" spans="1:21">
      <c r="A106" s="320">
        <v>32200</v>
      </c>
      <c r="B106" s="321" t="s">
        <v>93</v>
      </c>
      <c r="C106" s="216">
        <f t="shared" si="2"/>
        <v>4.8719368893600755E-4</v>
      </c>
      <c r="D106" s="216">
        <f t="shared" si="3"/>
        <v>4.9450753186558514E-4</v>
      </c>
      <c r="E106" s="236">
        <f>VLOOKUP(A106,'2020 Summary'!$A:$F,6,FALSE)</f>
        <v>-21338</v>
      </c>
      <c r="F106" s="235">
        <v>-23967</v>
      </c>
      <c r="G106" s="232"/>
      <c r="H106" s="235">
        <v>17362</v>
      </c>
      <c r="I106" s="235">
        <v>1864</v>
      </c>
      <c r="J106" s="235">
        <v>1083</v>
      </c>
      <c r="K106" s="235">
        <v>20309</v>
      </c>
      <c r="L106" s="232"/>
      <c r="M106" s="232">
        <v>0</v>
      </c>
      <c r="N106" s="235">
        <v>4060</v>
      </c>
      <c r="O106" s="235">
        <v>1887</v>
      </c>
      <c r="P106" s="235">
        <v>750</v>
      </c>
      <c r="Q106" s="235">
        <v>6697</v>
      </c>
      <c r="R106" s="235"/>
      <c r="S106" s="235">
        <v>18120</v>
      </c>
      <c r="T106" s="235">
        <v>41</v>
      </c>
      <c r="U106" s="235">
        <v>18161</v>
      </c>
    </row>
    <row r="107" spans="1:21">
      <c r="A107" s="320">
        <v>32300</v>
      </c>
      <c r="B107" s="321" t="s">
        <v>94</v>
      </c>
      <c r="C107" s="216">
        <f t="shared" si="2"/>
        <v>4.8734004828679574E-3</v>
      </c>
      <c r="D107" s="216">
        <f t="shared" si="3"/>
        <v>4.9901969872537663E-3</v>
      </c>
      <c r="E107" s="236">
        <f>VLOOKUP(A107,'2020 Summary'!$A:$F,6,FALSE)</f>
        <v>-215327</v>
      </c>
      <c r="F107" s="235">
        <v>-239742</v>
      </c>
      <c r="G107" s="232"/>
      <c r="H107" s="235">
        <v>173673</v>
      </c>
      <c r="I107" s="235">
        <v>18641</v>
      </c>
      <c r="J107" s="237">
        <v>40717</v>
      </c>
      <c r="K107" s="235">
        <v>233031</v>
      </c>
      <c r="L107" s="232"/>
      <c r="M107" s="232">
        <v>0</v>
      </c>
      <c r="N107" s="235">
        <v>40615</v>
      </c>
      <c r="O107" s="235">
        <v>18880</v>
      </c>
      <c r="P107" s="235">
        <v>0</v>
      </c>
      <c r="Q107" s="235">
        <v>59495</v>
      </c>
      <c r="R107" s="235"/>
      <c r="S107" s="235">
        <v>181256</v>
      </c>
      <c r="T107" s="235">
        <v>4250</v>
      </c>
      <c r="U107" s="235">
        <v>185506</v>
      </c>
    </row>
    <row r="108" spans="1:21">
      <c r="A108" s="320">
        <v>32305</v>
      </c>
      <c r="B108" s="321" t="s">
        <v>345</v>
      </c>
      <c r="C108" s="216">
        <f t="shared" si="2"/>
        <v>5.0900529774096175E-4</v>
      </c>
      <c r="D108" s="216">
        <f t="shared" si="3"/>
        <v>5.473001158748552E-4</v>
      </c>
      <c r="E108" s="236">
        <f>VLOOKUP(A108,'2020 Summary'!$A:$F,6,FALSE)</f>
        <v>-23616</v>
      </c>
      <c r="F108" s="236">
        <v>-25040</v>
      </c>
      <c r="G108" s="231"/>
      <c r="H108" s="236">
        <v>18139</v>
      </c>
      <c r="I108" s="236">
        <v>1947</v>
      </c>
      <c r="J108" s="236">
        <v>6809</v>
      </c>
      <c r="K108" s="236">
        <v>26895</v>
      </c>
      <c r="L108" s="231"/>
      <c r="M108" s="231">
        <v>0</v>
      </c>
      <c r="N108" s="236">
        <v>4242</v>
      </c>
      <c r="O108" s="236">
        <v>1972</v>
      </c>
      <c r="P108" s="236">
        <v>2501</v>
      </c>
      <c r="Q108" s="236">
        <v>8715</v>
      </c>
      <c r="R108" s="236"/>
      <c r="S108" s="236">
        <v>18931</v>
      </c>
      <c r="T108" s="236">
        <v>1825</v>
      </c>
      <c r="U108" s="236">
        <v>20756</v>
      </c>
    </row>
    <row r="109" spans="1:21">
      <c r="A109" s="320">
        <v>32400</v>
      </c>
      <c r="B109" s="321" t="s">
        <v>95</v>
      </c>
      <c r="C109" s="216">
        <f t="shared" si="2"/>
        <v>1.7305976846316603E-3</v>
      </c>
      <c r="D109" s="216">
        <f t="shared" si="3"/>
        <v>1.7536964078794901E-3</v>
      </c>
      <c r="E109" s="236">
        <f>VLOOKUP(A109,'2020 Summary'!$A:$F,6,FALSE)</f>
        <v>-75672</v>
      </c>
      <c r="F109" s="235">
        <v>-85135</v>
      </c>
      <c r="G109" s="232"/>
      <c r="H109" s="235">
        <v>61673</v>
      </c>
      <c r="I109" s="235">
        <v>6620</v>
      </c>
      <c r="J109" s="235">
        <v>21027</v>
      </c>
      <c r="K109" s="235">
        <v>89320</v>
      </c>
      <c r="L109" s="232"/>
      <c r="M109" s="232">
        <v>0</v>
      </c>
      <c r="N109" s="235">
        <v>14423</v>
      </c>
      <c r="O109" s="235">
        <v>6704</v>
      </c>
      <c r="P109" s="235">
        <v>0</v>
      </c>
      <c r="Q109" s="235">
        <v>21127</v>
      </c>
      <c r="R109" s="235"/>
      <c r="S109" s="235">
        <v>64366</v>
      </c>
      <c r="T109" s="235">
        <v>5238</v>
      </c>
      <c r="U109" s="235">
        <v>69604</v>
      </c>
    </row>
    <row r="110" spans="1:21">
      <c r="A110" s="320">
        <v>32405</v>
      </c>
      <c r="B110" s="321" t="s">
        <v>96</v>
      </c>
      <c r="C110" s="216">
        <f t="shared" si="2"/>
        <v>4.5269760306274829E-4</v>
      </c>
      <c r="D110" s="216">
        <f t="shared" si="3"/>
        <v>4.8199304750869062E-4</v>
      </c>
      <c r="E110" s="236">
        <f>VLOOKUP(A110,'2020 Summary'!$A:$F,6,FALSE)</f>
        <v>-20798</v>
      </c>
      <c r="F110" s="235">
        <v>-22270</v>
      </c>
      <c r="G110" s="232"/>
      <c r="H110" s="235">
        <v>16133</v>
      </c>
      <c r="I110" s="235">
        <v>1732</v>
      </c>
      <c r="J110" s="235">
        <v>5969</v>
      </c>
      <c r="K110" s="235">
        <v>23834</v>
      </c>
      <c r="L110" s="232"/>
      <c r="M110" s="232">
        <v>0</v>
      </c>
      <c r="N110" s="235">
        <v>3773</v>
      </c>
      <c r="O110" s="235">
        <v>1754</v>
      </c>
      <c r="P110" s="235">
        <v>0</v>
      </c>
      <c r="Q110" s="235">
        <v>5527</v>
      </c>
      <c r="R110" s="235"/>
      <c r="S110" s="235">
        <v>16837</v>
      </c>
      <c r="T110" s="235">
        <v>1588</v>
      </c>
      <c r="U110" s="235">
        <v>18425</v>
      </c>
    </row>
    <row r="111" spans="1:21">
      <c r="A111" s="320">
        <v>32410</v>
      </c>
      <c r="B111" s="321" t="s">
        <v>97</v>
      </c>
      <c r="C111" s="216">
        <f t="shared" si="2"/>
        <v>7.2860530698599403E-4</v>
      </c>
      <c r="D111" s="216">
        <f t="shared" si="3"/>
        <v>7.3049826187717261E-4</v>
      </c>
      <c r="E111" s="236">
        <f>VLOOKUP(A111,'2020 Summary'!$A:$F,6,FALSE)</f>
        <v>-31521</v>
      </c>
      <c r="F111" s="235">
        <v>-35843</v>
      </c>
      <c r="G111" s="232"/>
      <c r="H111" s="235">
        <v>25965</v>
      </c>
      <c r="I111" s="235">
        <v>2787</v>
      </c>
      <c r="J111" s="235">
        <v>2773</v>
      </c>
      <c r="K111" s="235">
        <v>31525</v>
      </c>
      <c r="L111" s="232"/>
      <c r="M111" s="232">
        <v>0</v>
      </c>
      <c r="N111" s="235">
        <v>6072</v>
      </c>
      <c r="O111" s="235">
        <v>2823</v>
      </c>
      <c r="P111" s="235">
        <v>0</v>
      </c>
      <c r="Q111" s="235">
        <v>8895</v>
      </c>
      <c r="R111" s="235"/>
      <c r="S111" s="235">
        <v>27099</v>
      </c>
      <c r="T111" s="235">
        <v>2414</v>
      </c>
      <c r="U111" s="235">
        <v>29513</v>
      </c>
    </row>
    <row r="112" spans="1:21">
      <c r="A112" s="320">
        <v>32500</v>
      </c>
      <c r="B112" s="321" t="s">
        <v>346</v>
      </c>
      <c r="C112" s="216">
        <f t="shared" si="2"/>
        <v>4.216206342454008E-3</v>
      </c>
      <c r="D112" s="216">
        <f t="shared" si="3"/>
        <v>4.3558053302433369E-3</v>
      </c>
      <c r="E112" s="236">
        <f>VLOOKUP(A112,'2020 Summary'!$A:$F,6,FALSE)</f>
        <v>-187953</v>
      </c>
      <c r="F112" s="235">
        <v>-207412</v>
      </c>
      <c r="G112" s="232"/>
      <c r="H112" s="235">
        <v>150253</v>
      </c>
      <c r="I112" s="235">
        <v>16127</v>
      </c>
      <c r="J112" s="235">
        <v>9596</v>
      </c>
      <c r="K112" s="235">
        <v>175976</v>
      </c>
      <c r="L112" s="232"/>
      <c r="M112" s="232">
        <v>0</v>
      </c>
      <c r="N112" s="235">
        <v>35138</v>
      </c>
      <c r="O112" s="235">
        <v>16334</v>
      </c>
      <c r="P112" s="235">
        <v>12690</v>
      </c>
      <c r="Q112" s="235">
        <v>64162</v>
      </c>
      <c r="R112" s="235"/>
      <c r="S112" s="235">
        <v>156813</v>
      </c>
      <c r="T112" s="235">
        <v>2565</v>
      </c>
      <c r="U112" s="235">
        <v>159378</v>
      </c>
    </row>
    <row r="113" spans="1:21">
      <c r="A113" s="320">
        <v>32505</v>
      </c>
      <c r="B113" s="321" t="s">
        <v>98</v>
      </c>
      <c r="C113" s="216">
        <f t="shared" si="2"/>
        <v>6.2139708253368441E-4</v>
      </c>
      <c r="D113" s="216">
        <f t="shared" si="3"/>
        <v>6.3469293163383547E-4</v>
      </c>
      <c r="E113" s="236">
        <f>VLOOKUP(A113,'2020 Summary'!$A:$F,6,FALSE)</f>
        <v>-27387</v>
      </c>
      <c r="F113" s="235">
        <v>-30569</v>
      </c>
      <c r="G113" s="232"/>
      <c r="H113" s="235">
        <v>22145</v>
      </c>
      <c r="I113" s="235">
        <v>2377</v>
      </c>
      <c r="J113" s="235">
        <v>5991</v>
      </c>
      <c r="K113" s="235">
        <v>30513</v>
      </c>
      <c r="L113" s="232"/>
      <c r="M113" s="232">
        <v>0</v>
      </c>
      <c r="N113" s="235">
        <v>5179</v>
      </c>
      <c r="O113" s="235">
        <v>2407</v>
      </c>
      <c r="P113" s="235">
        <v>661</v>
      </c>
      <c r="Q113" s="235">
        <v>8247</v>
      </c>
      <c r="R113" s="235"/>
      <c r="S113" s="235">
        <v>23112</v>
      </c>
      <c r="T113" s="235">
        <v>772</v>
      </c>
      <c r="U113" s="235">
        <v>23884</v>
      </c>
    </row>
    <row r="114" spans="1:21">
      <c r="A114" s="320">
        <v>32600</v>
      </c>
      <c r="B114" s="321" t="s">
        <v>99</v>
      </c>
      <c r="C114" s="216">
        <f t="shared" si="2"/>
        <v>1.4847810566767032E-2</v>
      </c>
      <c r="D114" s="216">
        <f t="shared" si="3"/>
        <v>1.5666790266512166E-2</v>
      </c>
      <c r="E114" s="236">
        <f>VLOOKUP(A114,'2020 Summary'!$A:$F,6,FALSE)</f>
        <v>-676022</v>
      </c>
      <c r="F114" s="235">
        <v>-730423</v>
      </c>
      <c r="G114" s="232"/>
      <c r="H114" s="235">
        <v>529131</v>
      </c>
      <c r="I114" s="235">
        <v>56793</v>
      </c>
      <c r="J114" s="235">
        <v>74118</v>
      </c>
      <c r="K114" s="235">
        <v>660042</v>
      </c>
      <c r="L114" s="232"/>
      <c r="M114" s="232">
        <v>0</v>
      </c>
      <c r="N114" s="235">
        <v>123742</v>
      </c>
      <c r="O114" s="235">
        <v>57520</v>
      </c>
      <c r="P114" s="235">
        <v>46354</v>
      </c>
      <c r="Q114" s="235">
        <v>227616</v>
      </c>
      <c r="R114" s="235"/>
      <c r="S114" s="235">
        <v>552234</v>
      </c>
      <c r="T114" s="235">
        <v>9308</v>
      </c>
      <c r="U114" s="235">
        <v>561542</v>
      </c>
    </row>
    <row r="115" spans="1:21">
      <c r="A115" s="320">
        <v>32605</v>
      </c>
      <c r="B115" s="321" t="s">
        <v>100</v>
      </c>
      <c r="C115" s="216">
        <f t="shared" si="2"/>
        <v>2.2723102317362487E-3</v>
      </c>
      <c r="D115" s="216">
        <f t="shared" si="3"/>
        <v>2.2342062572421784E-3</v>
      </c>
      <c r="E115" s="236">
        <f>VLOOKUP(A115,'2020 Summary'!$A:$F,6,FALSE)</f>
        <v>-96406</v>
      </c>
      <c r="F115" s="235">
        <v>-111784</v>
      </c>
      <c r="G115" s="232"/>
      <c r="H115" s="235">
        <v>80978</v>
      </c>
      <c r="I115" s="235">
        <v>8692</v>
      </c>
      <c r="J115" s="235">
        <v>6880</v>
      </c>
      <c r="K115" s="235">
        <v>96550</v>
      </c>
      <c r="L115" s="232"/>
      <c r="M115" s="232">
        <v>0</v>
      </c>
      <c r="N115" s="235">
        <v>18937</v>
      </c>
      <c r="O115" s="235">
        <v>8803</v>
      </c>
      <c r="P115" s="235">
        <v>0</v>
      </c>
      <c r="Q115" s="235">
        <v>27740</v>
      </c>
      <c r="R115" s="235"/>
      <c r="S115" s="235">
        <v>84514</v>
      </c>
      <c r="T115" s="235">
        <v>4294</v>
      </c>
      <c r="U115" s="235">
        <v>88808</v>
      </c>
    </row>
    <row r="116" spans="1:21">
      <c r="A116" s="320">
        <v>32700</v>
      </c>
      <c r="B116" s="321" t="s">
        <v>101</v>
      </c>
      <c r="C116" s="216">
        <f t="shared" si="2"/>
        <v>1.4376960338669032E-3</v>
      </c>
      <c r="D116" s="216">
        <f t="shared" si="3"/>
        <v>1.422108922363847E-3</v>
      </c>
      <c r="E116" s="236">
        <f>VLOOKUP(A116,'2020 Summary'!$A:$F,6,FALSE)</f>
        <v>-61364</v>
      </c>
      <c r="F116" s="235">
        <v>-70726</v>
      </c>
      <c r="G116" s="232"/>
      <c r="H116" s="235">
        <v>51235</v>
      </c>
      <c r="I116" s="235">
        <v>5499</v>
      </c>
      <c r="J116" s="235">
        <v>0</v>
      </c>
      <c r="K116" s="235">
        <v>56734</v>
      </c>
      <c r="L116" s="232"/>
      <c r="M116" s="232">
        <v>0</v>
      </c>
      <c r="N116" s="235">
        <v>11982</v>
      </c>
      <c r="O116" s="235">
        <v>5570</v>
      </c>
      <c r="P116" s="235">
        <v>2216</v>
      </c>
      <c r="Q116" s="235">
        <v>19768</v>
      </c>
      <c r="R116" s="235"/>
      <c r="S116" s="235">
        <v>53472</v>
      </c>
      <c r="T116" s="235">
        <v>-1268</v>
      </c>
      <c r="U116" s="235">
        <v>52204</v>
      </c>
    </row>
    <row r="117" spans="1:21">
      <c r="A117" s="320">
        <v>32800</v>
      </c>
      <c r="B117" s="321" t="s">
        <v>102</v>
      </c>
      <c r="C117" s="216">
        <f t="shared" si="2"/>
        <v>2.0266094716006652E-3</v>
      </c>
      <c r="D117" s="216">
        <f t="shared" si="3"/>
        <v>2.0340903823870219E-3</v>
      </c>
      <c r="E117" s="236">
        <f>VLOOKUP(A117,'2020 Summary'!$A:$F,6,FALSE)</f>
        <v>-87771</v>
      </c>
      <c r="F117" s="236">
        <v>-99697</v>
      </c>
      <c r="G117" s="231"/>
      <c r="H117" s="236">
        <v>72222</v>
      </c>
      <c r="I117" s="236">
        <v>7752</v>
      </c>
      <c r="J117" s="236">
        <v>152</v>
      </c>
      <c r="K117" s="236">
        <v>80126</v>
      </c>
      <c r="L117" s="231"/>
      <c r="M117" s="231">
        <v>0</v>
      </c>
      <c r="N117" s="236">
        <v>16890</v>
      </c>
      <c r="O117" s="236">
        <v>7851</v>
      </c>
      <c r="P117" s="236">
        <v>7234</v>
      </c>
      <c r="Q117" s="236">
        <v>31975</v>
      </c>
      <c r="R117" s="236"/>
      <c r="S117" s="236">
        <v>75375</v>
      </c>
      <c r="T117" s="236">
        <v>968</v>
      </c>
      <c r="U117" s="236">
        <v>76343</v>
      </c>
    </row>
    <row r="118" spans="1:21">
      <c r="A118" s="320">
        <v>32900</v>
      </c>
      <c r="B118" s="321" t="s">
        <v>103</v>
      </c>
      <c r="C118" s="216">
        <f t="shared" si="2"/>
        <v>5.4953057575918779E-3</v>
      </c>
      <c r="D118" s="216">
        <f t="shared" si="3"/>
        <v>5.7085979142526069E-3</v>
      </c>
      <c r="E118" s="236">
        <f>VLOOKUP(A118,'2020 Summary'!$A:$F,6,FALSE)</f>
        <v>-246326</v>
      </c>
      <c r="F118" s="235">
        <v>-270336</v>
      </c>
      <c r="G118" s="232"/>
      <c r="H118" s="235">
        <v>195836</v>
      </c>
      <c r="I118" s="235">
        <v>21020</v>
      </c>
      <c r="J118" s="235">
        <v>17497</v>
      </c>
      <c r="K118" s="235">
        <v>234353</v>
      </c>
      <c r="L118" s="232"/>
      <c r="M118" s="232">
        <v>0</v>
      </c>
      <c r="N118" s="235">
        <v>45798</v>
      </c>
      <c r="O118" s="235">
        <v>21289</v>
      </c>
      <c r="P118" s="235">
        <v>5934</v>
      </c>
      <c r="Q118" s="235">
        <v>73021</v>
      </c>
      <c r="R118" s="235"/>
      <c r="S118" s="235">
        <v>204387</v>
      </c>
      <c r="T118" s="235">
        <v>1352</v>
      </c>
      <c r="U118" s="235">
        <v>205739</v>
      </c>
    </row>
    <row r="119" spans="1:21">
      <c r="A119" s="320">
        <v>32901</v>
      </c>
      <c r="B119" s="321" t="s">
        <v>347</v>
      </c>
      <c r="C119" s="216">
        <f t="shared" si="2"/>
        <v>1.3339028609329835E-4</v>
      </c>
      <c r="D119" s="216">
        <f t="shared" si="3"/>
        <v>1.1879490150637312E-4</v>
      </c>
      <c r="E119" s="236">
        <f>VLOOKUP(A119,'2020 Summary'!$A:$F,6,FALSE)</f>
        <v>-5126</v>
      </c>
      <c r="F119" s="235">
        <v>-6562</v>
      </c>
      <c r="G119" s="232"/>
      <c r="H119" s="235">
        <v>4754</v>
      </c>
      <c r="I119" s="235">
        <v>510</v>
      </c>
      <c r="J119" s="235">
        <v>3062</v>
      </c>
      <c r="K119" s="235">
        <v>8326</v>
      </c>
      <c r="L119" s="232"/>
      <c r="M119" s="232">
        <v>0</v>
      </c>
      <c r="N119" s="235">
        <v>1112</v>
      </c>
      <c r="O119" s="235">
        <v>517</v>
      </c>
      <c r="P119" s="235">
        <v>3498</v>
      </c>
      <c r="Q119" s="235">
        <v>5127</v>
      </c>
      <c r="R119" s="235"/>
      <c r="S119" s="235">
        <v>4962</v>
      </c>
      <c r="T119" s="235">
        <v>431</v>
      </c>
      <c r="U119" s="235">
        <v>5393</v>
      </c>
    </row>
    <row r="120" spans="1:21">
      <c r="A120" s="320">
        <v>32904</v>
      </c>
      <c r="B120" s="321" t="s">
        <v>471</v>
      </c>
      <c r="C120" s="216">
        <f t="shared" si="2"/>
        <v>2.8397779590420267E-5</v>
      </c>
      <c r="D120" s="216">
        <f t="shared" si="3"/>
        <v>0</v>
      </c>
      <c r="E120" s="236">
        <v>0</v>
      </c>
      <c r="F120" s="236">
        <v>-1397</v>
      </c>
      <c r="G120" s="231"/>
      <c r="H120" s="236">
        <v>1012</v>
      </c>
      <c r="I120" s="236">
        <v>109</v>
      </c>
      <c r="J120" s="236">
        <v>0</v>
      </c>
      <c r="K120" s="236">
        <v>1121</v>
      </c>
      <c r="L120" s="231"/>
      <c r="M120" s="231">
        <v>0</v>
      </c>
      <c r="N120" s="236">
        <v>237</v>
      </c>
      <c r="O120" s="236">
        <v>110</v>
      </c>
      <c r="P120" s="236">
        <v>2501</v>
      </c>
      <c r="Q120" s="236">
        <v>2848</v>
      </c>
      <c r="R120" s="236"/>
      <c r="S120" s="236">
        <v>1056</v>
      </c>
      <c r="T120" s="236">
        <v>-313</v>
      </c>
      <c r="U120" s="236">
        <v>743</v>
      </c>
    </row>
    <row r="121" spans="1:21">
      <c r="A121" s="320">
        <v>32905</v>
      </c>
      <c r="B121" s="321" t="s">
        <v>104</v>
      </c>
      <c r="C121" s="216">
        <f t="shared" si="2"/>
        <v>7.4470483557268895E-4</v>
      </c>
      <c r="D121" s="216">
        <f t="shared" si="3"/>
        <v>7.6210892236384703E-4</v>
      </c>
      <c r="E121" s="236">
        <f>VLOOKUP(A121,'2020 Summary'!$A:$F,6,FALSE)</f>
        <v>-32885</v>
      </c>
      <c r="F121" s="235">
        <v>-36635</v>
      </c>
      <c r="G121" s="232"/>
      <c r="H121" s="235">
        <v>26539</v>
      </c>
      <c r="I121" s="235">
        <v>2848</v>
      </c>
      <c r="J121" s="235">
        <v>10089</v>
      </c>
      <c r="K121" s="235">
        <v>39476</v>
      </c>
      <c r="L121" s="232"/>
      <c r="M121" s="232">
        <v>0</v>
      </c>
      <c r="N121" s="235">
        <v>6206</v>
      </c>
      <c r="O121" s="235">
        <v>2885</v>
      </c>
      <c r="P121" s="235">
        <v>0</v>
      </c>
      <c r="Q121" s="235">
        <v>9091</v>
      </c>
      <c r="R121" s="235"/>
      <c r="S121" s="235">
        <v>27698</v>
      </c>
      <c r="T121" s="235">
        <v>2298</v>
      </c>
      <c r="U121" s="235">
        <v>29996</v>
      </c>
    </row>
    <row r="122" spans="1:21">
      <c r="A122" s="320">
        <v>32910</v>
      </c>
      <c r="B122" s="321" t="s">
        <v>105</v>
      </c>
      <c r="C122" s="216">
        <f t="shared" si="2"/>
        <v>1.0217915453772837E-3</v>
      </c>
      <c r="D122" s="216">
        <f t="shared" si="3"/>
        <v>1.0888064889918888E-3</v>
      </c>
      <c r="E122" s="236">
        <f>VLOOKUP(A122,'2020 Summary'!$A:$F,6,FALSE)</f>
        <v>-46982</v>
      </c>
      <c r="F122" s="235">
        <v>-50266</v>
      </c>
      <c r="G122" s="232"/>
      <c r="H122" s="235">
        <v>36414</v>
      </c>
      <c r="I122" s="235">
        <v>3908</v>
      </c>
      <c r="J122" s="235">
        <v>5988</v>
      </c>
      <c r="K122" s="235">
        <v>46310</v>
      </c>
      <c r="L122" s="232"/>
      <c r="M122" s="232">
        <v>0</v>
      </c>
      <c r="N122" s="235">
        <v>8516</v>
      </c>
      <c r="O122" s="235">
        <v>3958</v>
      </c>
      <c r="P122" s="235">
        <v>417</v>
      </c>
      <c r="Q122" s="235">
        <v>12891</v>
      </c>
      <c r="R122" s="235"/>
      <c r="S122" s="235">
        <v>38004</v>
      </c>
      <c r="T122" s="235">
        <v>1035</v>
      </c>
      <c r="U122" s="235">
        <v>39039</v>
      </c>
    </row>
    <row r="123" spans="1:21">
      <c r="A123" s="320">
        <v>32920</v>
      </c>
      <c r="B123" s="321" t="s">
        <v>106</v>
      </c>
      <c r="C123" s="216">
        <f t="shared" si="2"/>
        <v>9.1309939972948324E-4</v>
      </c>
      <c r="D123" s="216">
        <f t="shared" si="3"/>
        <v>9.2730011587485511E-4</v>
      </c>
      <c r="E123" s="236">
        <f>VLOOKUP(A123,'2020 Summary'!$A:$F,6,FALSE)</f>
        <v>-40013</v>
      </c>
      <c r="F123" s="235">
        <v>-44919</v>
      </c>
      <c r="G123" s="232"/>
      <c r="H123" s="235">
        <v>32540</v>
      </c>
      <c r="I123" s="235">
        <v>3493</v>
      </c>
      <c r="J123" s="235">
        <v>250</v>
      </c>
      <c r="K123" s="235">
        <v>36283</v>
      </c>
      <c r="L123" s="232"/>
      <c r="M123" s="232">
        <v>0</v>
      </c>
      <c r="N123" s="235">
        <v>7610</v>
      </c>
      <c r="O123" s="235">
        <v>3537</v>
      </c>
      <c r="P123" s="235">
        <v>3005</v>
      </c>
      <c r="Q123" s="235">
        <v>14152</v>
      </c>
      <c r="R123" s="235"/>
      <c r="S123" s="235">
        <v>33961</v>
      </c>
      <c r="T123" s="235">
        <v>-1163</v>
      </c>
      <c r="U123" s="235">
        <v>32798</v>
      </c>
    </row>
    <row r="124" spans="1:21">
      <c r="A124" s="320">
        <v>33000</v>
      </c>
      <c r="B124" s="321" t="s">
        <v>107</v>
      </c>
      <c r="C124" s="216">
        <f t="shared" si="2"/>
        <v>2.1025943678848391E-3</v>
      </c>
      <c r="D124" s="216">
        <f t="shared" si="3"/>
        <v>2.1669988412514486E-3</v>
      </c>
      <c r="E124" s="236">
        <f>VLOOKUP(A124,'2020 Summary'!$A:$F,6,FALSE)</f>
        <v>-93506</v>
      </c>
      <c r="F124" s="235">
        <v>-103435</v>
      </c>
      <c r="G124" s="232"/>
      <c r="H124" s="235">
        <v>74930</v>
      </c>
      <c r="I124" s="235">
        <v>8042</v>
      </c>
      <c r="J124" s="235">
        <v>3833</v>
      </c>
      <c r="K124" s="235">
        <v>86805</v>
      </c>
      <c r="L124" s="232"/>
      <c r="M124" s="232">
        <v>0</v>
      </c>
      <c r="N124" s="235">
        <v>17523</v>
      </c>
      <c r="O124" s="235">
        <v>8145</v>
      </c>
      <c r="P124" s="235">
        <v>2473</v>
      </c>
      <c r="Q124" s="235">
        <v>28141</v>
      </c>
      <c r="R124" s="235"/>
      <c r="S124" s="235">
        <v>78202</v>
      </c>
      <c r="T124" s="235">
        <v>-377</v>
      </c>
      <c r="U124" s="235">
        <v>77825</v>
      </c>
    </row>
    <row r="125" spans="1:21">
      <c r="A125" s="320">
        <v>33001</v>
      </c>
      <c r="B125" s="321" t="s">
        <v>472</v>
      </c>
      <c r="C125" s="216">
        <f t="shared" si="2"/>
        <v>5.2099863343054508E-5</v>
      </c>
      <c r="D125" s="216">
        <f t="shared" si="3"/>
        <v>5.1888760139049824E-5</v>
      </c>
      <c r="E125" s="236">
        <f>VLOOKUP(A125,'2020 Summary'!$A:$F,6,FALSE)</f>
        <v>-2239</v>
      </c>
      <c r="F125" s="235">
        <v>-2563</v>
      </c>
      <c r="G125" s="232"/>
      <c r="H125" s="235">
        <v>1857</v>
      </c>
      <c r="I125" s="235">
        <v>199</v>
      </c>
      <c r="J125" s="235">
        <v>1735</v>
      </c>
      <c r="K125" s="235">
        <v>3791</v>
      </c>
      <c r="L125" s="232"/>
      <c r="M125" s="232">
        <v>0</v>
      </c>
      <c r="N125" s="235">
        <v>434</v>
      </c>
      <c r="O125" s="235">
        <v>202</v>
      </c>
      <c r="P125" s="235">
        <v>108</v>
      </c>
      <c r="Q125" s="235">
        <v>744</v>
      </c>
      <c r="R125" s="235"/>
      <c r="S125" s="235">
        <v>1938</v>
      </c>
      <c r="T125" s="235">
        <v>-98</v>
      </c>
      <c r="U125" s="235">
        <v>1840</v>
      </c>
    </row>
    <row r="126" spans="1:21">
      <c r="A126" s="320">
        <v>33027</v>
      </c>
      <c r="B126" s="321" t="s">
        <v>109</v>
      </c>
      <c r="C126" s="216">
        <f t="shared" si="2"/>
        <v>3.0219140400228182E-4</v>
      </c>
      <c r="D126" s="216">
        <f t="shared" si="3"/>
        <v>2.9130938586326767E-4</v>
      </c>
      <c r="E126" s="236">
        <f>VLOOKUP(A126,'2020 Summary'!$A:$F,6,FALSE)</f>
        <v>-12570</v>
      </c>
      <c r="F126" s="235">
        <v>-14866</v>
      </c>
      <c r="G126" s="232"/>
      <c r="H126" s="235">
        <v>10770</v>
      </c>
      <c r="I126" s="235">
        <v>1156</v>
      </c>
      <c r="J126" s="235">
        <v>0</v>
      </c>
      <c r="K126" s="235">
        <v>11926</v>
      </c>
      <c r="L126" s="232"/>
      <c r="M126" s="232">
        <v>0</v>
      </c>
      <c r="N126" s="235">
        <v>2519</v>
      </c>
      <c r="O126" s="235">
        <v>1171</v>
      </c>
      <c r="P126" s="235">
        <v>5254</v>
      </c>
      <c r="Q126" s="235">
        <v>8944</v>
      </c>
      <c r="R126" s="235"/>
      <c r="S126" s="235">
        <v>11240</v>
      </c>
      <c r="T126" s="235">
        <v>-2364</v>
      </c>
      <c r="U126" s="235">
        <v>8876</v>
      </c>
    </row>
    <row r="127" spans="1:21">
      <c r="A127" s="320">
        <v>33100</v>
      </c>
      <c r="B127" s="321" t="s">
        <v>110</v>
      </c>
      <c r="C127" s="216">
        <f t="shared" si="2"/>
        <v>2.855796176878284E-3</v>
      </c>
      <c r="D127" s="216">
        <f t="shared" si="3"/>
        <v>2.9520046349942063E-3</v>
      </c>
      <c r="E127" s="236">
        <f>VLOOKUP(A127,'2020 Summary'!$A:$F,6,FALSE)</f>
        <v>-127379</v>
      </c>
      <c r="F127" s="235">
        <v>-140488</v>
      </c>
      <c r="G127" s="232"/>
      <c r="H127" s="235">
        <v>101772</v>
      </c>
      <c r="I127" s="235">
        <v>10923</v>
      </c>
      <c r="J127" s="235">
        <v>20747</v>
      </c>
      <c r="K127" s="235">
        <v>133442</v>
      </c>
      <c r="L127" s="232"/>
      <c r="M127" s="232">
        <v>0</v>
      </c>
      <c r="N127" s="235">
        <v>23800</v>
      </c>
      <c r="O127" s="235">
        <v>11063</v>
      </c>
      <c r="P127" s="235">
        <v>0</v>
      </c>
      <c r="Q127" s="235">
        <v>34863</v>
      </c>
      <c r="R127" s="235"/>
      <c r="S127" s="235">
        <v>106216</v>
      </c>
      <c r="T127" s="235">
        <v>4677</v>
      </c>
      <c r="U127" s="235">
        <v>110893</v>
      </c>
    </row>
    <row r="128" spans="1:21">
      <c r="A128" s="320">
        <v>33105</v>
      </c>
      <c r="B128" s="321" t="s">
        <v>111</v>
      </c>
      <c r="C128" s="216">
        <f t="shared" si="2"/>
        <v>3.2569021087882141E-4</v>
      </c>
      <c r="D128" s="216">
        <f t="shared" si="3"/>
        <v>3.1758980301274621E-4</v>
      </c>
      <c r="E128" s="236">
        <f>VLOOKUP(A128,'2020 Summary'!$A:$F,6,FALSE)</f>
        <v>-13704</v>
      </c>
      <c r="F128" s="235">
        <v>-16022</v>
      </c>
      <c r="G128" s="232"/>
      <c r="H128" s="235">
        <v>11607</v>
      </c>
      <c r="I128" s="235">
        <v>1246</v>
      </c>
      <c r="J128" s="235">
        <v>2932</v>
      </c>
      <c r="K128" s="235">
        <v>15785</v>
      </c>
      <c r="L128" s="232"/>
      <c r="M128" s="232">
        <v>0</v>
      </c>
      <c r="N128" s="235">
        <v>2714</v>
      </c>
      <c r="O128" s="235">
        <v>1262</v>
      </c>
      <c r="P128" s="235">
        <v>277</v>
      </c>
      <c r="Q128" s="235">
        <v>4253</v>
      </c>
      <c r="R128" s="235"/>
      <c r="S128" s="235">
        <v>12114</v>
      </c>
      <c r="T128" s="235">
        <v>750</v>
      </c>
      <c r="U128" s="235">
        <v>12864</v>
      </c>
    </row>
    <row r="129" spans="1:21">
      <c r="A129" s="320">
        <v>33200</v>
      </c>
      <c r="B129" s="321" t="s">
        <v>112</v>
      </c>
      <c r="C129" s="216">
        <f t="shared" si="2"/>
        <v>1.4314310405456667E-2</v>
      </c>
      <c r="D129" s="216">
        <f t="shared" si="3"/>
        <v>1.4104889918887602E-2</v>
      </c>
      <c r="E129" s="236">
        <f>VLOOKUP(A129,'2020 Summary'!$A:$F,6,FALSE)</f>
        <v>-608626</v>
      </c>
      <c r="F129" s="236">
        <v>-704178</v>
      </c>
      <c r="G129" s="231"/>
      <c r="H129" s="236">
        <v>510119</v>
      </c>
      <c r="I129" s="236">
        <v>54752</v>
      </c>
      <c r="J129" s="236">
        <v>0</v>
      </c>
      <c r="K129" s="236">
        <v>564871</v>
      </c>
      <c r="L129" s="231"/>
      <c r="M129" s="231">
        <v>0</v>
      </c>
      <c r="N129" s="236">
        <v>119295</v>
      </c>
      <c r="O129" s="236">
        <v>55454</v>
      </c>
      <c r="P129" s="236">
        <v>91644</v>
      </c>
      <c r="Q129" s="236">
        <v>266393</v>
      </c>
      <c r="R129" s="236"/>
      <c r="S129" s="236">
        <v>532392</v>
      </c>
      <c r="T129" s="236">
        <v>-21880</v>
      </c>
      <c r="U129" s="236">
        <v>510512</v>
      </c>
    </row>
    <row r="130" spans="1:21">
      <c r="A130" s="320">
        <v>33202</v>
      </c>
      <c r="B130" s="321" t="s">
        <v>473</v>
      </c>
      <c r="C130" s="216">
        <f t="shared" si="2"/>
        <v>2.4850598102568917E-4</v>
      </c>
      <c r="D130" s="216">
        <f t="shared" si="3"/>
        <v>2.3279258400926998E-4</v>
      </c>
      <c r="E130" s="236">
        <f>VLOOKUP(A130,'2020 Summary'!$A:$F,6,FALSE)</f>
        <v>-10045</v>
      </c>
      <c r="F130" s="235">
        <v>-12225</v>
      </c>
      <c r="G130" s="232"/>
      <c r="H130" s="235">
        <v>8856</v>
      </c>
      <c r="I130" s="235">
        <v>951</v>
      </c>
      <c r="J130" s="235">
        <v>114</v>
      </c>
      <c r="K130" s="235">
        <v>9921</v>
      </c>
      <c r="L130" s="232"/>
      <c r="M130" s="232">
        <v>0</v>
      </c>
      <c r="N130" s="235">
        <v>2071</v>
      </c>
      <c r="O130" s="235">
        <v>963</v>
      </c>
      <c r="P130" s="235">
        <v>4477</v>
      </c>
      <c r="Q130" s="235">
        <v>7511</v>
      </c>
      <c r="R130" s="235"/>
      <c r="S130" s="235">
        <v>9242</v>
      </c>
      <c r="T130" s="235">
        <v>-2044</v>
      </c>
      <c r="U130" s="235">
        <v>7198</v>
      </c>
    </row>
    <row r="131" spans="1:21">
      <c r="A131" s="320">
        <v>33203</v>
      </c>
      <c r="B131" s="321" t="s">
        <v>114</v>
      </c>
      <c r="C131" s="216">
        <f t="shared" si="2"/>
        <v>1.5449042583192129E-4</v>
      </c>
      <c r="D131" s="216">
        <f t="shared" si="3"/>
        <v>1.3939745075318655E-4</v>
      </c>
      <c r="E131" s="236">
        <f>VLOOKUP(A131,'2020 Summary'!$A:$F,6,FALSE)</f>
        <v>-6015</v>
      </c>
      <c r="F131" s="235">
        <v>-7600</v>
      </c>
      <c r="G131" s="232"/>
      <c r="H131" s="235">
        <v>5506</v>
      </c>
      <c r="I131" s="235">
        <v>591</v>
      </c>
      <c r="J131" s="235">
        <v>0</v>
      </c>
      <c r="K131" s="235">
        <v>6097</v>
      </c>
      <c r="L131" s="232"/>
      <c r="M131" s="232">
        <v>0</v>
      </c>
      <c r="N131" s="235">
        <v>1288</v>
      </c>
      <c r="O131" s="235">
        <v>599</v>
      </c>
      <c r="P131" s="235">
        <v>4047</v>
      </c>
      <c r="Q131" s="235">
        <v>5934</v>
      </c>
      <c r="R131" s="235"/>
      <c r="S131" s="235">
        <v>5746</v>
      </c>
      <c r="T131" s="235">
        <v>-1078</v>
      </c>
      <c r="U131" s="235">
        <v>4668</v>
      </c>
    </row>
    <row r="132" spans="1:21">
      <c r="A132" s="320">
        <v>33204</v>
      </c>
      <c r="B132" s="321" t="s">
        <v>115</v>
      </c>
      <c r="C132" s="216">
        <f t="shared" si="2"/>
        <v>3.9069815585388517E-4</v>
      </c>
      <c r="D132" s="216">
        <f t="shared" si="3"/>
        <v>3.9990730011587488E-4</v>
      </c>
      <c r="E132" s="236">
        <f>VLOOKUP(A132,'2020 Summary'!$A:$F,6,FALSE)</f>
        <v>-17256</v>
      </c>
      <c r="F132" s="236">
        <v>-19220</v>
      </c>
      <c r="G132" s="231"/>
      <c r="H132" s="236">
        <v>13923</v>
      </c>
      <c r="I132" s="236">
        <v>1494</v>
      </c>
      <c r="J132" s="236">
        <v>1269</v>
      </c>
      <c r="K132" s="236">
        <v>16686</v>
      </c>
      <c r="L132" s="231"/>
      <c r="M132" s="231">
        <v>0</v>
      </c>
      <c r="N132" s="236">
        <v>3256</v>
      </c>
      <c r="O132" s="236">
        <v>1514</v>
      </c>
      <c r="P132" s="236">
        <v>3292</v>
      </c>
      <c r="Q132" s="236">
        <v>8062</v>
      </c>
      <c r="R132" s="236"/>
      <c r="S132" s="236">
        <v>14531</v>
      </c>
      <c r="T132" s="236">
        <v>-1699</v>
      </c>
      <c r="U132" s="236">
        <v>12832</v>
      </c>
    </row>
    <row r="133" spans="1:21">
      <c r="A133" s="320">
        <v>33205</v>
      </c>
      <c r="B133" s="321" t="s">
        <v>116</v>
      </c>
      <c r="C133" s="216">
        <f t="shared" si="2"/>
        <v>1.0495998220270294E-3</v>
      </c>
      <c r="D133" s="216">
        <f t="shared" si="3"/>
        <v>1.043406720741599E-3</v>
      </c>
      <c r="E133" s="236">
        <f>VLOOKUP(A133,'2020 Summary'!$A:$F,6,FALSE)</f>
        <v>-45023</v>
      </c>
      <c r="F133" s="235">
        <v>-51634</v>
      </c>
      <c r="G133" s="232"/>
      <c r="H133" s="235">
        <v>37405</v>
      </c>
      <c r="I133" s="235">
        <v>4015</v>
      </c>
      <c r="J133" s="235">
        <v>11526</v>
      </c>
      <c r="K133" s="235">
        <v>52946</v>
      </c>
      <c r="L133" s="232"/>
      <c r="M133" s="232">
        <v>0</v>
      </c>
      <c r="N133" s="235">
        <v>8747</v>
      </c>
      <c r="O133" s="235">
        <v>4066</v>
      </c>
      <c r="P133" s="235">
        <v>0</v>
      </c>
      <c r="Q133" s="235">
        <v>12813</v>
      </c>
      <c r="R133" s="235"/>
      <c r="S133" s="235">
        <v>39038</v>
      </c>
      <c r="T133" s="235">
        <v>2273</v>
      </c>
      <c r="U133" s="235">
        <v>41311</v>
      </c>
    </row>
    <row r="134" spans="1:21">
      <c r="A134" s="320">
        <v>33206</v>
      </c>
      <c r="B134" s="321" t="s">
        <v>117</v>
      </c>
      <c r="C134" s="216">
        <f t="shared" ref="C134:C197" si="4">F134/$F$303</f>
        <v>9.8507974155459286E-5</v>
      </c>
      <c r="D134" s="216">
        <f t="shared" ref="D134:D197" si="5">E134/$E$303</f>
        <v>1.0280417149478563E-4</v>
      </c>
      <c r="E134" s="236">
        <f>VLOOKUP(A134,'2020 Summary'!$A:$F,6,FALSE)</f>
        <v>-4436</v>
      </c>
      <c r="F134" s="235">
        <v>-4846</v>
      </c>
      <c r="G134" s="232"/>
      <c r="H134" s="235">
        <v>3510</v>
      </c>
      <c r="I134" s="235">
        <v>377</v>
      </c>
      <c r="J134" s="235">
        <v>864</v>
      </c>
      <c r="K134" s="235">
        <v>4751</v>
      </c>
      <c r="L134" s="232"/>
      <c r="M134" s="232">
        <v>0</v>
      </c>
      <c r="N134" s="235">
        <v>821</v>
      </c>
      <c r="O134" s="235">
        <v>382</v>
      </c>
      <c r="P134" s="235">
        <v>401</v>
      </c>
      <c r="Q134" s="235">
        <v>1604</v>
      </c>
      <c r="R134" s="235"/>
      <c r="S134" s="235">
        <v>3664</v>
      </c>
      <c r="T134" s="235">
        <v>-140</v>
      </c>
      <c r="U134" s="235">
        <v>3524</v>
      </c>
    </row>
    <row r="135" spans="1:21">
      <c r="A135" s="320">
        <v>33207</v>
      </c>
      <c r="B135" s="321" t="s">
        <v>316</v>
      </c>
      <c r="C135" s="216">
        <f t="shared" si="4"/>
        <v>4.377974080450117E-4</v>
      </c>
      <c r="D135" s="216">
        <f t="shared" si="5"/>
        <v>3.8081112398609504E-4</v>
      </c>
      <c r="E135" s="236">
        <f>VLOOKUP(A135,'2020 Summary'!$A:$F,6,FALSE)</f>
        <v>-16432</v>
      </c>
      <c r="F135" s="235">
        <v>-21537</v>
      </c>
      <c r="G135" s="232"/>
      <c r="H135" s="235">
        <v>15602</v>
      </c>
      <c r="I135" s="235">
        <v>1675</v>
      </c>
      <c r="J135" s="235">
        <v>0</v>
      </c>
      <c r="K135" s="235">
        <v>17277</v>
      </c>
      <c r="L135" s="232"/>
      <c r="M135" s="232">
        <v>0</v>
      </c>
      <c r="N135" s="235">
        <v>3649</v>
      </c>
      <c r="O135" s="235">
        <v>1696</v>
      </c>
      <c r="P135" s="235">
        <v>17066</v>
      </c>
      <c r="Q135" s="235">
        <v>22411</v>
      </c>
      <c r="R135" s="235"/>
      <c r="S135" s="235">
        <v>16283</v>
      </c>
      <c r="T135" s="235">
        <v>-5272</v>
      </c>
      <c r="U135" s="235">
        <v>11011</v>
      </c>
    </row>
    <row r="136" spans="1:21">
      <c r="A136" s="320">
        <v>33208</v>
      </c>
      <c r="B136" s="321" t="s">
        <v>317</v>
      </c>
      <c r="C136" s="216">
        <f t="shared" si="4"/>
        <v>0</v>
      </c>
      <c r="D136" s="216">
        <f t="shared" si="5"/>
        <v>0</v>
      </c>
      <c r="E136" s="236">
        <f>VLOOKUP(A136,'2020 Summary'!$A:$F,6,FALSE)</f>
        <v>0</v>
      </c>
      <c r="F136" s="235">
        <v>0</v>
      </c>
      <c r="G136" s="232"/>
      <c r="H136" s="235">
        <v>0</v>
      </c>
      <c r="I136" s="235">
        <v>0</v>
      </c>
      <c r="J136" s="235">
        <v>0</v>
      </c>
      <c r="K136" s="235">
        <v>0</v>
      </c>
      <c r="L136" s="232"/>
      <c r="M136" s="232">
        <v>0</v>
      </c>
      <c r="N136" s="235">
        <v>0</v>
      </c>
      <c r="O136" s="235">
        <v>0</v>
      </c>
      <c r="P136" s="235">
        <v>0</v>
      </c>
      <c r="Q136" s="235">
        <v>0</v>
      </c>
      <c r="R136" s="235"/>
      <c r="S136" s="235">
        <v>0</v>
      </c>
      <c r="T136" s="235">
        <v>669</v>
      </c>
      <c r="U136" s="235">
        <v>669</v>
      </c>
    </row>
    <row r="137" spans="1:21">
      <c r="A137" s="320">
        <v>33209</v>
      </c>
      <c r="B137" s="321" t="s">
        <v>318</v>
      </c>
      <c r="C137" s="216">
        <f t="shared" si="4"/>
        <v>0</v>
      </c>
      <c r="D137" s="216">
        <f t="shared" si="5"/>
        <v>1.0570104287369641E-4</v>
      </c>
      <c r="E137" s="236">
        <f>VLOOKUP(A137,'2020 Summary'!$A:$F,6,FALSE)</f>
        <v>-4561</v>
      </c>
      <c r="F137" s="235">
        <v>0</v>
      </c>
      <c r="G137" s="232"/>
      <c r="H137" s="235">
        <v>0</v>
      </c>
      <c r="I137" s="235">
        <v>0</v>
      </c>
      <c r="J137" s="235">
        <v>9656</v>
      </c>
      <c r="K137" s="235">
        <v>9656</v>
      </c>
      <c r="L137" s="232"/>
      <c r="M137" s="232">
        <v>0</v>
      </c>
      <c r="N137" s="235">
        <v>0</v>
      </c>
      <c r="O137" s="235">
        <v>0</v>
      </c>
      <c r="P137" s="235">
        <v>2751</v>
      </c>
      <c r="Q137" s="235">
        <v>2751</v>
      </c>
      <c r="R137" s="235"/>
      <c r="S137" s="235">
        <v>0</v>
      </c>
      <c r="T137" s="235">
        <v>374</v>
      </c>
      <c r="U137" s="235">
        <v>374</v>
      </c>
    </row>
    <row r="138" spans="1:21">
      <c r="A138" s="320">
        <v>33300</v>
      </c>
      <c r="B138" s="321" t="s">
        <v>118</v>
      </c>
      <c r="C138" s="216">
        <f t="shared" si="4"/>
        <v>2.0018910034675578E-3</v>
      </c>
      <c r="D138" s="216">
        <f t="shared" si="5"/>
        <v>2.0183082271147163E-3</v>
      </c>
      <c r="E138" s="236">
        <f>VLOOKUP(A138,'2020 Summary'!$A:$F,6,FALSE)</f>
        <v>-87090</v>
      </c>
      <c r="F138" s="235">
        <v>-98481</v>
      </c>
      <c r="G138" s="232"/>
      <c r="H138" s="235">
        <v>71342</v>
      </c>
      <c r="I138" s="235">
        <v>7657</v>
      </c>
      <c r="J138" s="235">
        <v>1577</v>
      </c>
      <c r="K138" s="235">
        <v>80576</v>
      </c>
      <c r="L138" s="232"/>
      <c r="M138" s="232">
        <v>0</v>
      </c>
      <c r="N138" s="235">
        <v>16684</v>
      </c>
      <c r="O138" s="235">
        <v>7755</v>
      </c>
      <c r="P138" s="235">
        <v>1865</v>
      </c>
      <c r="Q138" s="235">
        <v>26304</v>
      </c>
      <c r="R138" s="235"/>
      <c r="S138" s="235">
        <v>74457</v>
      </c>
      <c r="T138" s="235">
        <v>-496</v>
      </c>
      <c r="U138" s="235">
        <v>73961</v>
      </c>
    </row>
    <row r="139" spans="1:21">
      <c r="A139" s="320">
        <v>33305</v>
      </c>
      <c r="B139" s="321" t="s">
        <v>119</v>
      </c>
      <c r="C139" s="216">
        <f t="shared" si="4"/>
        <v>4.1129010340227153E-4</v>
      </c>
      <c r="D139" s="216">
        <f t="shared" si="5"/>
        <v>4.6250289687137892E-4</v>
      </c>
      <c r="E139" s="236">
        <f>VLOOKUP(A139,'2020 Summary'!$A:$F,6,FALSE)</f>
        <v>-19957</v>
      </c>
      <c r="F139" s="235">
        <v>-20233</v>
      </c>
      <c r="G139" s="232"/>
      <c r="H139" s="235">
        <v>14657</v>
      </c>
      <c r="I139" s="235">
        <v>1573</v>
      </c>
      <c r="J139" s="235">
        <v>10231</v>
      </c>
      <c r="K139" s="235">
        <v>26461</v>
      </c>
      <c r="L139" s="232"/>
      <c r="M139" s="232">
        <v>0</v>
      </c>
      <c r="N139" s="235">
        <v>3428</v>
      </c>
      <c r="O139" s="235">
        <v>1593</v>
      </c>
      <c r="P139" s="235">
        <v>0</v>
      </c>
      <c r="Q139" s="235">
        <v>5021</v>
      </c>
      <c r="R139" s="235"/>
      <c r="S139" s="235">
        <v>15297</v>
      </c>
      <c r="T139" s="235">
        <v>3848</v>
      </c>
      <c r="U139" s="235">
        <v>19145</v>
      </c>
    </row>
    <row r="140" spans="1:21">
      <c r="A140" s="320">
        <v>33400</v>
      </c>
      <c r="B140" s="321" t="s">
        <v>120</v>
      </c>
      <c r="C140" s="216">
        <f t="shared" si="4"/>
        <v>1.794249772843173E-2</v>
      </c>
      <c r="D140" s="216">
        <f t="shared" si="5"/>
        <v>1.8196709154113557E-2</v>
      </c>
      <c r="E140" s="236">
        <f>VLOOKUP(A140,'2020 Summary'!$A:$F,6,FALSE)</f>
        <v>-785188</v>
      </c>
      <c r="F140" s="235">
        <v>-882663</v>
      </c>
      <c r="G140" s="232"/>
      <c r="H140" s="235">
        <v>639417</v>
      </c>
      <c r="I140" s="235">
        <v>68630</v>
      </c>
      <c r="J140" s="235">
        <v>21838</v>
      </c>
      <c r="K140" s="235">
        <v>729885</v>
      </c>
      <c r="L140" s="232"/>
      <c r="M140" s="232">
        <v>0</v>
      </c>
      <c r="N140" s="235">
        <v>149533</v>
      </c>
      <c r="O140" s="235">
        <v>69509</v>
      </c>
      <c r="P140" s="235">
        <v>15530</v>
      </c>
      <c r="Q140" s="235">
        <v>234572</v>
      </c>
      <c r="R140" s="235"/>
      <c r="S140" s="235">
        <v>667335</v>
      </c>
      <c r="T140" s="235">
        <v>439</v>
      </c>
      <c r="U140" s="235">
        <v>667774</v>
      </c>
    </row>
    <row r="141" spans="1:21">
      <c r="A141" s="320">
        <v>33402</v>
      </c>
      <c r="B141" s="321" t="s">
        <v>121</v>
      </c>
      <c r="C141" s="216">
        <f t="shared" si="4"/>
        <v>1.6569098170473559E-4</v>
      </c>
      <c r="D141" s="216">
        <f t="shared" si="5"/>
        <v>1.5619930475086906E-4</v>
      </c>
      <c r="E141" s="236">
        <f>VLOOKUP(A141,'2020 Summary'!$A:$F,6,FALSE)</f>
        <v>-6740</v>
      </c>
      <c r="F141" s="236">
        <v>-8151</v>
      </c>
      <c r="G141" s="231"/>
      <c r="H141" s="236">
        <v>5905</v>
      </c>
      <c r="I141" s="236">
        <v>634</v>
      </c>
      <c r="J141" s="236">
        <v>0</v>
      </c>
      <c r="K141" s="236">
        <v>6539</v>
      </c>
      <c r="L141" s="231"/>
      <c r="M141" s="231">
        <v>0</v>
      </c>
      <c r="N141" s="236">
        <v>1381</v>
      </c>
      <c r="O141" s="236">
        <v>642</v>
      </c>
      <c r="P141" s="236">
        <v>2539</v>
      </c>
      <c r="Q141" s="236">
        <v>4562</v>
      </c>
      <c r="R141" s="236"/>
      <c r="S141" s="236">
        <v>6163</v>
      </c>
      <c r="T141" s="236">
        <v>-748</v>
      </c>
      <c r="U141" s="236">
        <v>5415</v>
      </c>
    </row>
    <row r="142" spans="1:21">
      <c r="A142" s="320">
        <v>33405</v>
      </c>
      <c r="B142" s="321" t="s">
        <v>122</v>
      </c>
      <c r="C142" s="216">
        <f t="shared" si="4"/>
        <v>1.5477907899597567E-3</v>
      </c>
      <c r="D142" s="216">
        <f t="shared" si="5"/>
        <v>1.5618076477404404E-3</v>
      </c>
      <c r="E142" s="236">
        <f>VLOOKUP(A142,'2020 Summary'!$A:$F,6,FALSE)</f>
        <v>-67392</v>
      </c>
      <c r="F142" s="235">
        <v>-76142</v>
      </c>
      <c r="G142" s="232"/>
      <c r="H142" s="235">
        <v>55159</v>
      </c>
      <c r="I142" s="235">
        <v>5920</v>
      </c>
      <c r="J142" s="235">
        <v>17722</v>
      </c>
      <c r="K142" s="235">
        <v>78801</v>
      </c>
      <c r="L142" s="232"/>
      <c r="M142" s="232">
        <v>0</v>
      </c>
      <c r="N142" s="235">
        <v>12899</v>
      </c>
      <c r="O142" s="235">
        <v>5996</v>
      </c>
      <c r="P142" s="235">
        <v>0</v>
      </c>
      <c r="Q142" s="235">
        <v>18895</v>
      </c>
      <c r="R142" s="235"/>
      <c r="S142" s="235">
        <v>57567</v>
      </c>
      <c r="T142" s="235">
        <v>7039</v>
      </c>
      <c r="U142" s="235">
        <v>64606</v>
      </c>
    </row>
    <row r="143" spans="1:21">
      <c r="A143" s="320">
        <v>33500</v>
      </c>
      <c r="B143" s="321" t="s">
        <v>123</v>
      </c>
      <c r="C143" s="216">
        <f t="shared" si="4"/>
        <v>2.7358018369196221E-3</v>
      </c>
      <c r="D143" s="216">
        <f t="shared" si="5"/>
        <v>2.7634994206257243E-3</v>
      </c>
      <c r="E143" s="236">
        <f>VLOOKUP(A143,'2020 Summary'!$A:$F,6,FALSE)</f>
        <v>-119245</v>
      </c>
      <c r="F143" s="235">
        <v>-134585</v>
      </c>
      <c r="G143" s="232"/>
      <c r="H143" s="235">
        <v>97496</v>
      </c>
      <c r="I143" s="235">
        <v>10464</v>
      </c>
      <c r="J143" s="235">
        <v>2032</v>
      </c>
      <c r="K143" s="235">
        <v>109992</v>
      </c>
      <c r="L143" s="232"/>
      <c r="M143" s="232">
        <v>0</v>
      </c>
      <c r="N143" s="235">
        <v>22800</v>
      </c>
      <c r="O143" s="235">
        <v>10598</v>
      </c>
      <c r="P143" s="235">
        <v>1089</v>
      </c>
      <c r="Q143" s="235">
        <v>34487</v>
      </c>
      <c r="R143" s="235"/>
      <c r="S143" s="235">
        <v>101753</v>
      </c>
      <c r="T143" s="235">
        <v>-124</v>
      </c>
      <c r="U143" s="235">
        <v>101629</v>
      </c>
    </row>
    <row r="144" spans="1:21">
      <c r="A144" s="320">
        <v>33501</v>
      </c>
      <c r="B144" s="321" t="s">
        <v>124</v>
      </c>
      <c r="C144" s="216">
        <f t="shared" si="4"/>
        <v>8.7693644347224789E-5</v>
      </c>
      <c r="D144" s="216">
        <f t="shared" si="5"/>
        <v>7.2305909617612982E-5</v>
      </c>
      <c r="E144" s="236">
        <f>VLOOKUP(A144,'2020 Summary'!$A:$F,6,FALSE)</f>
        <v>-3120</v>
      </c>
      <c r="F144" s="236">
        <v>-4314</v>
      </c>
      <c r="G144" s="231"/>
      <c r="H144" s="236">
        <v>3125</v>
      </c>
      <c r="I144" s="236">
        <v>335</v>
      </c>
      <c r="J144" s="236">
        <v>0</v>
      </c>
      <c r="K144" s="236">
        <v>3460</v>
      </c>
      <c r="L144" s="231"/>
      <c r="M144" s="231">
        <v>0</v>
      </c>
      <c r="N144" s="236">
        <v>731</v>
      </c>
      <c r="O144" s="236">
        <v>340</v>
      </c>
      <c r="P144" s="236">
        <v>1822</v>
      </c>
      <c r="Q144" s="236">
        <v>2893</v>
      </c>
      <c r="R144" s="236"/>
      <c r="S144" s="236">
        <v>3262</v>
      </c>
      <c r="T144" s="236">
        <v>-449</v>
      </c>
      <c r="U144" s="236">
        <v>2813</v>
      </c>
    </row>
    <row r="145" spans="1:21">
      <c r="A145" s="320">
        <v>33600</v>
      </c>
      <c r="B145" s="321" t="s">
        <v>125</v>
      </c>
      <c r="C145" s="216">
        <f t="shared" si="4"/>
        <v>9.5472034010985942E-3</v>
      </c>
      <c r="D145" s="216">
        <f t="shared" si="5"/>
        <v>9.7882039397450757E-3</v>
      </c>
      <c r="E145" s="236">
        <f>VLOOKUP(A145,'2020 Summary'!$A:$F,6,FALSE)</f>
        <v>-422361</v>
      </c>
      <c r="F145" s="235">
        <v>-469665</v>
      </c>
      <c r="G145" s="232"/>
      <c r="H145" s="235">
        <v>340234</v>
      </c>
      <c r="I145" s="235">
        <v>36518</v>
      </c>
      <c r="J145" s="235">
        <v>24502</v>
      </c>
      <c r="K145" s="235">
        <v>401254</v>
      </c>
      <c r="L145" s="232"/>
      <c r="M145" s="232">
        <v>0</v>
      </c>
      <c r="N145" s="235">
        <v>79566</v>
      </c>
      <c r="O145" s="235">
        <v>36986</v>
      </c>
      <c r="P145" s="235">
        <v>23426</v>
      </c>
      <c r="Q145" s="235">
        <v>139978</v>
      </c>
      <c r="R145" s="235"/>
      <c r="S145" s="235">
        <v>355089</v>
      </c>
      <c r="T145" s="235">
        <v>-9862</v>
      </c>
      <c r="U145" s="235">
        <v>345227</v>
      </c>
    </row>
    <row r="146" spans="1:21">
      <c r="A146" s="320">
        <v>33605</v>
      </c>
      <c r="B146" s="321" t="s">
        <v>126</v>
      </c>
      <c r="C146" s="216">
        <f t="shared" si="4"/>
        <v>1.0527099582312773E-3</v>
      </c>
      <c r="D146" s="216">
        <f t="shared" si="5"/>
        <v>1.1126071842410196E-3</v>
      </c>
      <c r="E146" s="236">
        <f>VLOOKUP(A146,'2020 Summary'!$A:$F,6,FALSE)</f>
        <v>-48009</v>
      </c>
      <c r="F146" s="235">
        <v>-51787</v>
      </c>
      <c r="G146" s="232"/>
      <c r="H146" s="235">
        <v>37515</v>
      </c>
      <c r="I146" s="235">
        <v>4027</v>
      </c>
      <c r="J146" s="235">
        <v>23667</v>
      </c>
      <c r="K146" s="235">
        <v>65209</v>
      </c>
      <c r="L146" s="232"/>
      <c r="M146" s="232">
        <v>0</v>
      </c>
      <c r="N146" s="235">
        <v>8773</v>
      </c>
      <c r="O146" s="235">
        <v>4078</v>
      </c>
      <c r="P146" s="235">
        <v>0</v>
      </c>
      <c r="Q146" s="235">
        <v>12851</v>
      </c>
      <c r="R146" s="235"/>
      <c r="S146" s="235">
        <v>39153</v>
      </c>
      <c r="T146" s="235">
        <v>7407</v>
      </c>
      <c r="U146" s="235">
        <v>46560</v>
      </c>
    </row>
    <row r="147" spans="1:21">
      <c r="A147" s="320">
        <v>33700</v>
      </c>
      <c r="B147" s="321" t="s">
        <v>127</v>
      </c>
      <c r="C147" s="216">
        <f t="shared" si="4"/>
        <v>6.5589316840694372E-4</v>
      </c>
      <c r="D147" s="216">
        <f t="shared" si="5"/>
        <v>6.5161066048667442E-4</v>
      </c>
      <c r="E147" s="236">
        <f>VLOOKUP(A147,'2020 Summary'!$A:$F,6,FALSE)</f>
        <v>-28117</v>
      </c>
      <c r="F147" s="235">
        <v>-32266</v>
      </c>
      <c r="G147" s="232"/>
      <c r="H147" s="235">
        <v>23374</v>
      </c>
      <c r="I147" s="235">
        <v>2509</v>
      </c>
      <c r="J147" s="235">
        <v>782</v>
      </c>
      <c r="K147" s="235">
        <v>26665</v>
      </c>
      <c r="L147" s="232"/>
      <c r="M147" s="232">
        <v>0</v>
      </c>
      <c r="N147" s="235">
        <v>5466</v>
      </c>
      <c r="O147" s="235">
        <v>2541</v>
      </c>
      <c r="P147" s="235">
        <v>421</v>
      </c>
      <c r="Q147" s="235">
        <v>8428</v>
      </c>
      <c r="R147" s="235"/>
      <c r="S147" s="235">
        <v>24395</v>
      </c>
      <c r="T147" s="235">
        <v>710</v>
      </c>
      <c r="U147" s="235">
        <v>25105</v>
      </c>
    </row>
    <row r="148" spans="1:21">
      <c r="A148" s="320">
        <v>33800</v>
      </c>
      <c r="B148" s="321" t="s">
        <v>128</v>
      </c>
      <c r="C148" s="216">
        <f t="shared" si="4"/>
        <v>4.864009091192385E-4</v>
      </c>
      <c r="D148" s="216">
        <f t="shared" si="5"/>
        <v>4.7719582850521439E-4</v>
      </c>
      <c r="E148" s="236">
        <f>VLOOKUP(A148,'2020 Summary'!$A:$F,6,FALSE)</f>
        <v>-20591</v>
      </c>
      <c r="F148" s="235">
        <v>-23928</v>
      </c>
      <c r="G148" s="232"/>
      <c r="H148" s="235">
        <v>17334</v>
      </c>
      <c r="I148" s="235">
        <v>1860</v>
      </c>
      <c r="J148" s="235">
        <v>2519</v>
      </c>
      <c r="K148" s="235">
        <v>21713</v>
      </c>
      <c r="L148" s="232"/>
      <c r="M148" s="232">
        <v>0</v>
      </c>
      <c r="N148" s="235">
        <v>4054</v>
      </c>
      <c r="O148" s="235">
        <v>1884</v>
      </c>
      <c r="P148" s="235">
        <v>765</v>
      </c>
      <c r="Q148" s="235">
        <v>6703</v>
      </c>
      <c r="R148" s="235"/>
      <c r="S148" s="235">
        <v>18091</v>
      </c>
      <c r="T148" s="235">
        <v>298</v>
      </c>
      <c r="U148" s="235">
        <v>18389</v>
      </c>
    </row>
    <row r="149" spans="1:21">
      <c r="A149" s="320">
        <v>33900</v>
      </c>
      <c r="B149" s="321" t="s">
        <v>129</v>
      </c>
      <c r="C149" s="216">
        <f t="shared" si="4"/>
        <v>2.3444938504374527E-3</v>
      </c>
      <c r="D149" s="216">
        <f t="shared" si="5"/>
        <v>2.4240092699884127E-3</v>
      </c>
      <c r="E149" s="236">
        <f>VLOOKUP(A149,'2020 Summary'!$A:$F,6,FALSE)</f>
        <v>-104596</v>
      </c>
      <c r="F149" s="235">
        <v>-115335</v>
      </c>
      <c r="G149" s="232"/>
      <c r="H149" s="235">
        <v>83551</v>
      </c>
      <c r="I149" s="235">
        <v>8968</v>
      </c>
      <c r="J149" s="235">
        <v>16855</v>
      </c>
      <c r="K149" s="235">
        <v>109374</v>
      </c>
      <c r="L149" s="232"/>
      <c r="M149" s="232">
        <v>0</v>
      </c>
      <c r="N149" s="235">
        <v>19539</v>
      </c>
      <c r="O149" s="235">
        <v>9083</v>
      </c>
      <c r="P149" s="235">
        <v>0</v>
      </c>
      <c r="Q149" s="235">
        <v>28622</v>
      </c>
      <c r="R149" s="235"/>
      <c r="S149" s="235">
        <v>87199</v>
      </c>
      <c r="T149" s="235">
        <v>5812</v>
      </c>
      <c r="U149" s="235">
        <v>93011</v>
      </c>
    </row>
    <row r="150" spans="1:21">
      <c r="A150" s="320">
        <v>34000</v>
      </c>
      <c r="B150" s="321" t="s">
        <v>130</v>
      </c>
      <c r="C150" s="216">
        <f t="shared" si="4"/>
        <v>1.0862912981621107E-3</v>
      </c>
      <c r="D150" s="216">
        <f t="shared" si="5"/>
        <v>1.1051911935110082E-3</v>
      </c>
      <c r="E150" s="236">
        <f>VLOOKUP(A150,'2020 Summary'!$A:$F,6,FALSE)</f>
        <v>-47689</v>
      </c>
      <c r="F150" s="235">
        <v>-53439</v>
      </c>
      <c r="G150" s="232"/>
      <c r="H150" s="235">
        <v>38712</v>
      </c>
      <c r="I150" s="235">
        <v>4155</v>
      </c>
      <c r="J150" s="235">
        <v>3525</v>
      </c>
      <c r="K150" s="235">
        <v>46392</v>
      </c>
      <c r="L150" s="232"/>
      <c r="M150" s="232">
        <v>0</v>
      </c>
      <c r="N150" s="235">
        <v>9053</v>
      </c>
      <c r="O150" s="235">
        <v>4208</v>
      </c>
      <c r="P150" s="235">
        <v>0</v>
      </c>
      <c r="Q150" s="235">
        <v>13261</v>
      </c>
      <c r="R150" s="235"/>
      <c r="S150" s="235">
        <v>40403</v>
      </c>
      <c r="T150" s="235">
        <v>-537</v>
      </c>
      <c r="U150" s="235">
        <v>39866</v>
      </c>
    </row>
    <row r="151" spans="1:21">
      <c r="A151" s="320">
        <v>34100</v>
      </c>
      <c r="B151" s="321" t="s">
        <v>131</v>
      </c>
      <c r="C151" s="216">
        <f t="shared" si="4"/>
        <v>2.5122704528909193E-2</v>
      </c>
      <c r="D151" s="216">
        <f t="shared" si="5"/>
        <v>2.5820811123986095E-2</v>
      </c>
      <c r="E151" s="236">
        <f>VLOOKUP(A151,'2020 Summary'!$A:$F,6,FALSE)</f>
        <v>-1114168</v>
      </c>
      <c r="F151" s="235">
        <v>-1235886</v>
      </c>
      <c r="G151" s="232"/>
      <c r="H151" s="235">
        <v>895298</v>
      </c>
      <c r="I151" s="235">
        <v>96094</v>
      </c>
      <c r="J151" s="235">
        <v>43214</v>
      </c>
      <c r="K151" s="235">
        <v>1034606</v>
      </c>
      <c r="L151" s="232"/>
      <c r="M151" s="232">
        <v>0</v>
      </c>
      <c r="N151" s="235">
        <v>209373</v>
      </c>
      <c r="O151" s="235">
        <v>97325</v>
      </c>
      <c r="P151" s="235">
        <v>41399</v>
      </c>
      <c r="Q151" s="235">
        <v>348097</v>
      </c>
      <c r="R151" s="235"/>
      <c r="S151" s="235">
        <v>934389</v>
      </c>
      <c r="T151" s="235">
        <v>-14954</v>
      </c>
      <c r="U151" s="235">
        <v>919435</v>
      </c>
    </row>
    <row r="152" spans="1:21">
      <c r="A152" s="320">
        <v>34105</v>
      </c>
      <c r="B152" s="321" t="s">
        <v>132</v>
      </c>
      <c r="C152" s="216">
        <f t="shared" si="4"/>
        <v>1.879701273247074E-3</v>
      </c>
      <c r="D152" s="216">
        <f t="shared" si="5"/>
        <v>1.9342989571263037E-3</v>
      </c>
      <c r="E152" s="236">
        <f>VLOOKUP(A152,'2020 Summary'!$A:$F,6,FALSE)</f>
        <v>-83465</v>
      </c>
      <c r="F152" s="235">
        <v>-92470</v>
      </c>
      <c r="G152" s="232"/>
      <c r="H152" s="235">
        <v>66987</v>
      </c>
      <c r="I152" s="235">
        <v>7190</v>
      </c>
      <c r="J152" s="235">
        <v>34624</v>
      </c>
      <c r="K152" s="235">
        <v>108801</v>
      </c>
      <c r="L152" s="232"/>
      <c r="M152" s="232">
        <v>0</v>
      </c>
      <c r="N152" s="235">
        <v>15665</v>
      </c>
      <c r="O152" s="235">
        <v>7282</v>
      </c>
      <c r="P152" s="235">
        <v>0</v>
      </c>
      <c r="Q152" s="235">
        <v>22947</v>
      </c>
      <c r="R152" s="235"/>
      <c r="S152" s="235">
        <v>69912</v>
      </c>
      <c r="T152" s="235">
        <v>8465</v>
      </c>
      <c r="U152" s="235">
        <v>78377</v>
      </c>
    </row>
    <row r="153" spans="1:21">
      <c r="A153" s="320">
        <v>34200</v>
      </c>
      <c r="B153" s="321" t="s">
        <v>133</v>
      </c>
      <c r="C153" s="216">
        <f t="shared" si="4"/>
        <v>8.0420397720558812E-4</v>
      </c>
      <c r="D153" s="216">
        <f t="shared" si="5"/>
        <v>9.0150637311703363E-4</v>
      </c>
      <c r="E153" s="236">
        <f>VLOOKUP(A153,'2020 Summary'!$A:$F,6,FALSE)</f>
        <v>-38900</v>
      </c>
      <c r="F153" s="236">
        <v>-39562</v>
      </c>
      <c r="G153" s="231"/>
      <c r="H153" s="236">
        <v>28659</v>
      </c>
      <c r="I153" s="236">
        <v>3076</v>
      </c>
      <c r="J153" s="236">
        <v>9369</v>
      </c>
      <c r="K153" s="236">
        <v>41104</v>
      </c>
      <c r="L153" s="231"/>
      <c r="M153" s="231">
        <v>0</v>
      </c>
      <c r="N153" s="236">
        <v>6702</v>
      </c>
      <c r="O153" s="236">
        <v>3115</v>
      </c>
      <c r="P153" s="236">
        <v>3361</v>
      </c>
      <c r="Q153" s="236">
        <v>13178</v>
      </c>
      <c r="R153" s="236"/>
      <c r="S153" s="236">
        <v>29911</v>
      </c>
      <c r="T153" s="236">
        <v>4043</v>
      </c>
      <c r="U153" s="236">
        <v>33954</v>
      </c>
    </row>
    <row r="154" spans="1:21">
      <c r="A154" s="320">
        <v>34205</v>
      </c>
      <c r="B154" s="321" t="s">
        <v>134</v>
      </c>
      <c r="C154" s="216">
        <f t="shared" si="4"/>
        <v>3.2239712548608835E-4</v>
      </c>
      <c r="D154" s="216">
        <f t="shared" si="5"/>
        <v>3.5130938586326767E-4</v>
      </c>
      <c r="E154" s="236">
        <f>VLOOKUP(A154,'2020 Summary'!$A:$F,6,FALSE)</f>
        <v>-15159</v>
      </c>
      <c r="F154" s="235">
        <v>-15860</v>
      </c>
      <c r="G154" s="232"/>
      <c r="H154" s="235">
        <v>11489</v>
      </c>
      <c r="I154" s="235">
        <v>1233</v>
      </c>
      <c r="J154" s="235">
        <v>7644</v>
      </c>
      <c r="K154" s="235">
        <v>20366</v>
      </c>
      <c r="L154" s="232"/>
      <c r="M154" s="232">
        <v>0</v>
      </c>
      <c r="N154" s="235">
        <v>2687</v>
      </c>
      <c r="O154" s="235">
        <v>1249</v>
      </c>
      <c r="P154" s="235">
        <v>0</v>
      </c>
      <c r="Q154" s="235">
        <v>3936</v>
      </c>
      <c r="R154" s="235"/>
      <c r="S154" s="235">
        <v>11991</v>
      </c>
      <c r="T154" s="235">
        <v>1897</v>
      </c>
      <c r="U154" s="235">
        <v>13888</v>
      </c>
    </row>
    <row r="155" spans="1:21">
      <c r="A155" s="320">
        <v>34220</v>
      </c>
      <c r="B155" s="321" t="s">
        <v>135</v>
      </c>
      <c r="C155" s="216">
        <f t="shared" si="4"/>
        <v>9.3830573236521769E-4</v>
      </c>
      <c r="D155" s="216">
        <f t="shared" si="5"/>
        <v>9.6400926998841253E-4</v>
      </c>
      <c r="E155" s="236">
        <f>VLOOKUP(A155,'2020 Summary'!$A:$F,6,FALSE)</f>
        <v>-41597</v>
      </c>
      <c r="F155" s="235">
        <v>-46159</v>
      </c>
      <c r="G155" s="232"/>
      <c r="H155" s="235">
        <v>33438</v>
      </c>
      <c r="I155" s="235">
        <v>3589</v>
      </c>
      <c r="J155" s="235">
        <v>5560</v>
      </c>
      <c r="K155" s="235">
        <v>42587</v>
      </c>
      <c r="L155" s="232"/>
      <c r="M155" s="232">
        <v>0</v>
      </c>
      <c r="N155" s="235">
        <v>7820</v>
      </c>
      <c r="O155" s="235">
        <v>3635</v>
      </c>
      <c r="P155" s="235">
        <v>2331</v>
      </c>
      <c r="Q155" s="235">
        <v>13786</v>
      </c>
      <c r="R155" s="235"/>
      <c r="S155" s="235">
        <v>34898</v>
      </c>
      <c r="T155" s="235">
        <v>714</v>
      </c>
      <c r="U155" s="235">
        <v>35612</v>
      </c>
    </row>
    <row r="156" spans="1:21">
      <c r="A156" s="320">
        <v>34230</v>
      </c>
      <c r="B156" s="321" t="s">
        <v>136</v>
      </c>
      <c r="C156" s="216">
        <f t="shared" si="4"/>
        <v>3.0979395916822113E-4</v>
      </c>
      <c r="D156" s="216">
        <f t="shared" si="5"/>
        <v>3.1758980301274621E-4</v>
      </c>
      <c r="E156" s="236">
        <f>VLOOKUP(A156,'2020 Summary'!$A:$F,6,FALSE)</f>
        <v>-13704</v>
      </c>
      <c r="F156" s="236">
        <v>-15240</v>
      </c>
      <c r="G156" s="231"/>
      <c r="H156" s="236">
        <v>11040</v>
      </c>
      <c r="I156" s="236">
        <v>1185</v>
      </c>
      <c r="J156" s="236">
        <v>7263</v>
      </c>
      <c r="K156" s="236">
        <v>19488</v>
      </c>
      <c r="L156" s="231"/>
      <c r="M156" s="231">
        <v>0</v>
      </c>
      <c r="N156" s="236">
        <v>2582</v>
      </c>
      <c r="O156" s="236">
        <v>1200</v>
      </c>
      <c r="P156" s="236">
        <v>0</v>
      </c>
      <c r="Q156" s="236">
        <v>3782</v>
      </c>
      <c r="R156" s="236"/>
      <c r="S156" s="236">
        <v>11522</v>
      </c>
      <c r="T156" s="236">
        <v>2037</v>
      </c>
      <c r="U156" s="236">
        <v>13559</v>
      </c>
    </row>
    <row r="157" spans="1:21">
      <c r="A157" s="320">
        <v>34300</v>
      </c>
      <c r="B157" s="321" t="s">
        <v>137</v>
      </c>
      <c r="C157" s="216">
        <f t="shared" si="4"/>
        <v>6.1854917349959864E-3</v>
      </c>
      <c r="D157" s="216">
        <f t="shared" si="5"/>
        <v>6.3425028968713791E-3</v>
      </c>
      <c r="E157" s="236">
        <f>VLOOKUP(A157,'2020 Summary'!$A:$F,6,FALSE)</f>
        <v>-273679</v>
      </c>
      <c r="F157" s="235">
        <v>-304289</v>
      </c>
      <c r="G157" s="232"/>
      <c r="H157" s="235">
        <v>220433</v>
      </c>
      <c r="I157" s="235">
        <v>23660</v>
      </c>
      <c r="J157" s="235">
        <v>5581</v>
      </c>
      <c r="K157" s="235">
        <v>249674</v>
      </c>
      <c r="L157" s="232"/>
      <c r="M157" s="232">
        <v>0</v>
      </c>
      <c r="N157" s="235">
        <v>51550</v>
      </c>
      <c r="O157" s="235">
        <v>23963</v>
      </c>
      <c r="P157" s="235">
        <v>10030</v>
      </c>
      <c r="Q157" s="235">
        <v>85543</v>
      </c>
      <c r="R157" s="235"/>
      <c r="S157" s="235">
        <v>230057</v>
      </c>
      <c r="T157" s="235">
        <v>-8339</v>
      </c>
      <c r="U157" s="235">
        <v>221718</v>
      </c>
    </row>
    <row r="158" spans="1:21">
      <c r="A158" s="320">
        <v>34400</v>
      </c>
      <c r="B158" s="321" t="s">
        <v>138</v>
      </c>
      <c r="C158" s="216">
        <f t="shared" si="4"/>
        <v>2.5056924131804971E-3</v>
      </c>
      <c r="D158" s="216">
        <f t="shared" si="5"/>
        <v>2.5056083429895711E-3</v>
      </c>
      <c r="E158" s="236">
        <f>VLOOKUP(A158,'2020 Summary'!$A:$F,6,FALSE)</f>
        <v>-108117</v>
      </c>
      <c r="F158" s="235">
        <v>-123265</v>
      </c>
      <c r="G158" s="232"/>
      <c r="H158" s="235">
        <v>89296</v>
      </c>
      <c r="I158" s="235">
        <v>9584</v>
      </c>
      <c r="J158" s="235">
        <v>0</v>
      </c>
      <c r="K158" s="235">
        <v>98880</v>
      </c>
      <c r="L158" s="232"/>
      <c r="M158" s="232">
        <v>0</v>
      </c>
      <c r="N158" s="235">
        <v>20883</v>
      </c>
      <c r="O158" s="235">
        <v>9707</v>
      </c>
      <c r="P158" s="235">
        <v>5984</v>
      </c>
      <c r="Q158" s="235">
        <v>36574</v>
      </c>
      <c r="R158" s="235"/>
      <c r="S158" s="235">
        <v>93195</v>
      </c>
      <c r="T158" s="235">
        <v>360</v>
      </c>
      <c r="U158" s="235">
        <v>93555</v>
      </c>
    </row>
    <row r="159" spans="1:21">
      <c r="A159" s="320">
        <v>34405</v>
      </c>
      <c r="B159" s="321" t="s">
        <v>139</v>
      </c>
      <c r="C159" s="216">
        <f t="shared" si="4"/>
        <v>4.4259474232084502E-4</v>
      </c>
      <c r="D159" s="216">
        <f t="shared" si="5"/>
        <v>4.9119351100811127E-4</v>
      </c>
      <c r="E159" s="236">
        <f>VLOOKUP(A159,'2020 Summary'!$A:$F,6,FALSE)</f>
        <v>-21195</v>
      </c>
      <c r="F159" s="235">
        <v>-21773</v>
      </c>
      <c r="G159" s="232"/>
      <c r="H159" s="235">
        <v>15773</v>
      </c>
      <c r="I159" s="235">
        <v>1693</v>
      </c>
      <c r="J159" s="235">
        <v>4598</v>
      </c>
      <c r="K159" s="235">
        <v>22064</v>
      </c>
      <c r="L159" s="232"/>
      <c r="M159" s="232">
        <v>0</v>
      </c>
      <c r="N159" s="235">
        <v>3689</v>
      </c>
      <c r="O159" s="235">
        <v>1715</v>
      </c>
      <c r="P159" s="235">
        <v>191</v>
      </c>
      <c r="Q159" s="235">
        <v>5595</v>
      </c>
      <c r="R159" s="235"/>
      <c r="S159" s="235">
        <v>16462</v>
      </c>
      <c r="T159" s="235">
        <v>1301</v>
      </c>
      <c r="U159" s="235">
        <v>17763</v>
      </c>
    </row>
    <row r="160" spans="1:21">
      <c r="A160" s="320">
        <v>34500</v>
      </c>
      <c r="B160" s="321" t="s">
        <v>140</v>
      </c>
      <c r="C160" s="216">
        <f t="shared" si="4"/>
        <v>4.5122994401734506E-3</v>
      </c>
      <c r="D160" s="216">
        <f t="shared" si="5"/>
        <v>4.5882039397450751E-3</v>
      </c>
      <c r="E160" s="236">
        <f>VLOOKUP(A160,'2020 Summary'!$A:$F,6,FALSE)</f>
        <v>-197981</v>
      </c>
      <c r="F160" s="235">
        <v>-221978</v>
      </c>
      <c r="G160" s="232"/>
      <c r="H160" s="235">
        <v>160805</v>
      </c>
      <c r="I160" s="235">
        <v>17260</v>
      </c>
      <c r="J160" s="235">
        <v>3049</v>
      </c>
      <c r="K160" s="235">
        <v>181114</v>
      </c>
      <c r="L160" s="232"/>
      <c r="M160" s="232">
        <v>0</v>
      </c>
      <c r="N160" s="235">
        <v>37606</v>
      </c>
      <c r="O160" s="235">
        <v>17481</v>
      </c>
      <c r="P160" s="235">
        <v>14397</v>
      </c>
      <c r="Q160" s="235">
        <v>69484</v>
      </c>
      <c r="R160" s="235"/>
      <c r="S160" s="235">
        <v>167826</v>
      </c>
      <c r="T160" s="235">
        <v>-3310</v>
      </c>
      <c r="U160" s="235">
        <v>164516</v>
      </c>
    </row>
    <row r="161" spans="1:21">
      <c r="A161" s="320">
        <v>34501</v>
      </c>
      <c r="B161" s="321" t="s">
        <v>141</v>
      </c>
      <c r="C161" s="216">
        <f t="shared" si="4"/>
        <v>6.2995503901726852E-5</v>
      </c>
      <c r="D161" s="216">
        <f t="shared" si="5"/>
        <v>6.1691772885283892E-5</v>
      </c>
      <c r="E161" s="236">
        <f>VLOOKUP(A161,'2020 Summary'!$A:$F,6,FALSE)</f>
        <v>-2662</v>
      </c>
      <c r="F161" s="235">
        <v>-3099</v>
      </c>
      <c r="G161" s="232"/>
      <c r="H161" s="235">
        <v>2245</v>
      </c>
      <c r="I161" s="235">
        <v>241</v>
      </c>
      <c r="J161" s="235">
        <v>0</v>
      </c>
      <c r="K161" s="235">
        <v>2486</v>
      </c>
      <c r="L161" s="232"/>
      <c r="M161" s="232">
        <v>0</v>
      </c>
      <c r="N161" s="235">
        <v>525</v>
      </c>
      <c r="O161" s="235">
        <v>244</v>
      </c>
      <c r="P161" s="235">
        <v>835</v>
      </c>
      <c r="Q161" s="235">
        <v>1604</v>
      </c>
      <c r="R161" s="235"/>
      <c r="S161" s="235">
        <v>2343</v>
      </c>
      <c r="T161" s="235">
        <v>-253</v>
      </c>
      <c r="U161" s="235">
        <v>2090</v>
      </c>
    </row>
    <row r="162" spans="1:21">
      <c r="A162" s="320">
        <v>34505</v>
      </c>
      <c r="B162" s="321" t="s">
        <v>142</v>
      </c>
      <c r="C162" s="216">
        <f t="shared" si="4"/>
        <v>6.0210610699230373E-4</v>
      </c>
      <c r="D162" s="216">
        <f t="shared" si="5"/>
        <v>5.6108922363847045E-4</v>
      </c>
      <c r="E162" s="236">
        <f>VLOOKUP(A162,'2020 Summary'!$A:$F,6,FALSE)</f>
        <v>-24211</v>
      </c>
      <c r="F162" s="236">
        <v>-29620</v>
      </c>
      <c r="G162" s="231"/>
      <c r="H162" s="236">
        <v>21457</v>
      </c>
      <c r="I162" s="236">
        <v>2303</v>
      </c>
      <c r="J162" s="236">
        <v>2673</v>
      </c>
      <c r="K162" s="236">
        <v>26433</v>
      </c>
      <c r="L162" s="231"/>
      <c r="M162" s="231">
        <v>0</v>
      </c>
      <c r="N162" s="236">
        <v>5018</v>
      </c>
      <c r="O162" s="236">
        <v>2333</v>
      </c>
      <c r="P162" s="236">
        <v>3556</v>
      </c>
      <c r="Q162" s="236">
        <v>10907</v>
      </c>
      <c r="R162" s="236"/>
      <c r="S162" s="236">
        <v>22394</v>
      </c>
      <c r="T162" s="236">
        <v>618</v>
      </c>
      <c r="U162" s="236">
        <v>23012</v>
      </c>
    </row>
    <row r="163" spans="1:21">
      <c r="A163" s="320">
        <v>34600</v>
      </c>
      <c r="B163" s="321" t="s">
        <v>143</v>
      </c>
      <c r="C163" s="216">
        <f t="shared" si="4"/>
        <v>9.8410401254933871E-4</v>
      </c>
      <c r="D163" s="216">
        <f t="shared" si="5"/>
        <v>1.0133024333719583E-3</v>
      </c>
      <c r="E163" s="236">
        <f>VLOOKUP(A163,'2020 Summary'!$A:$F,6,FALSE)</f>
        <v>-43724</v>
      </c>
      <c r="F163" s="235">
        <v>-48412</v>
      </c>
      <c r="G163" s="232"/>
      <c r="H163" s="235">
        <v>35070</v>
      </c>
      <c r="I163" s="235">
        <v>3764</v>
      </c>
      <c r="J163" s="235">
        <v>8224</v>
      </c>
      <c r="K163" s="235">
        <v>47058</v>
      </c>
      <c r="L163" s="232"/>
      <c r="M163" s="232">
        <v>0</v>
      </c>
      <c r="N163" s="235">
        <v>8201</v>
      </c>
      <c r="O163" s="235">
        <v>3812</v>
      </c>
      <c r="P163" s="235">
        <v>0</v>
      </c>
      <c r="Q163" s="235">
        <v>12013</v>
      </c>
      <c r="R163" s="235"/>
      <c r="S163" s="235">
        <v>36602</v>
      </c>
      <c r="T163" s="235">
        <v>1899</v>
      </c>
      <c r="U163" s="235">
        <v>38501</v>
      </c>
    </row>
    <row r="164" spans="1:21">
      <c r="A164" s="320">
        <v>34605</v>
      </c>
      <c r="B164" s="321" t="s">
        <v>144</v>
      </c>
      <c r="C164" s="216">
        <f t="shared" si="4"/>
        <v>1.5650286690525815E-4</v>
      </c>
      <c r="D164" s="216">
        <f t="shared" si="5"/>
        <v>1.8108922363847045E-4</v>
      </c>
      <c r="E164" s="236">
        <f>VLOOKUP(A164,'2020 Summary'!$A:$F,6,FALSE)</f>
        <v>-7814</v>
      </c>
      <c r="F164" s="235">
        <v>-7699</v>
      </c>
      <c r="G164" s="232"/>
      <c r="H164" s="235">
        <v>5577</v>
      </c>
      <c r="I164" s="235">
        <v>599</v>
      </c>
      <c r="J164" s="235">
        <v>6130</v>
      </c>
      <c r="K164" s="235">
        <v>12306</v>
      </c>
      <c r="L164" s="232"/>
      <c r="M164" s="232">
        <v>0</v>
      </c>
      <c r="N164" s="235">
        <v>1304</v>
      </c>
      <c r="O164" s="235">
        <v>606</v>
      </c>
      <c r="P164" s="235">
        <v>0</v>
      </c>
      <c r="Q164" s="235">
        <v>1910</v>
      </c>
      <c r="R164" s="235"/>
      <c r="S164" s="235">
        <v>5821</v>
      </c>
      <c r="T164" s="235">
        <v>1565</v>
      </c>
      <c r="U164" s="235">
        <v>7386</v>
      </c>
    </row>
    <row r="165" spans="1:21">
      <c r="A165" s="320">
        <v>34700</v>
      </c>
      <c r="B165" s="321" t="s">
        <v>145</v>
      </c>
      <c r="C165" s="216">
        <f t="shared" si="4"/>
        <v>3.0562068490199829E-3</v>
      </c>
      <c r="D165" s="216">
        <f t="shared" si="5"/>
        <v>3.0142062572421783E-3</v>
      </c>
      <c r="E165" s="236">
        <f>VLOOKUP(A165,'2020 Summary'!$A:$F,6,FALSE)</f>
        <v>-130063</v>
      </c>
      <c r="F165" s="235">
        <v>-150347</v>
      </c>
      <c r="G165" s="232"/>
      <c r="H165" s="235">
        <v>108914</v>
      </c>
      <c r="I165" s="235">
        <v>11690</v>
      </c>
      <c r="J165" s="235">
        <v>0</v>
      </c>
      <c r="K165" s="235">
        <v>120604</v>
      </c>
      <c r="L165" s="232"/>
      <c r="M165" s="232">
        <v>0</v>
      </c>
      <c r="N165" s="235">
        <v>25470</v>
      </c>
      <c r="O165" s="235">
        <v>11840</v>
      </c>
      <c r="P165" s="235">
        <v>22917</v>
      </c>
      <c r="Q165" s="235">
        <v>60227</v>
      </c>
      <c r="R165" s="235"/>
      <c r="S165" s="235">
        <v>113669</v>
      </c>
      <c r="T165" s="235">
        <v>-8876</v>
      </c>
      <c r="U165" s="235">
        <v>104793</v>
      </c>
    </row>
    <row r="166" spans="1:21">
      <c r="A166" s="320">
        <v>34800</v>
      </c>
      <c r="B166" s="321" t="s">
        <v>146</v>
      </c>
      <c r="C166" s="216">
        <f t="shared" si="4"/>
        <v>3.0109370887137078E-4</v>
      </c>
      <c r="D166" s="216">
        <f t="shared" si="5"/>
        <v>3.1140208574739281E-4</v>
      </c>
      <c r="E166" s="236">
        <f>VLOOKUP(A166,'2020 Summary'!$A:$F,6,FALSE)</f>
        <v>-13437</v>
      </c>
      <c r="F166" s="235">
        <v>-14812</v>
      </c>
      <c r="G166" s="232"/>
      <c r="H166" s="235">
        <v>10730</v>
      </c>
      <c r="I166" s="235">
        <v>1152</v>
      </c>
      <c r="J166" s="235">
        <v>4231</v>
      </c>
      <c r="K166" s="235">
        <v>16113</v>
      </c>
      <c r="L166" s="232"/>
      <c r="M166" s="232">
        <v>0</v>
      </c>
      <c r="N166" s="235">
        <v>2509</v>
      </c>
      <c r="O166" s="235">
        <v>1166</v>
      </c>
      <c r="P166" s="235">
        <v>479</v>
      </c>
      <c r="Q166" s="235">
        <v>4154</v>
      </c>
      <c r="R166" s="235"/>
      <c r="S166" s="235">
        <v>11199</v>
      </c>
      <c r="T166" s="235">
        <v>735</v>
      </c>
      <c r="U166" s="235">
        <v>11934</v>
      </c>
    </row>
    <row r="167" spans="1:21">
      <c r="A167" s="320">
        <v>34900</v>
      </c>
      <c r="B167" s="321" t="s">
        <v>348</v>
      </c>
      <c r="C167" s="216">
        <f t="shared" si="4"/>
        <v>6.2037053430940656E-3</v>
      </c>
      <c r="D167" s="216">
        <f t="shared" si="5"/>
        <v>6.3504982618771723E-3</v>
      </c>
      <c r="E167" s="236">
        <f>VLOOKUP(A167,'2020 Summary'!$A:$F,6,FALSE)</f>
        <v>-274024</v>
      </c>
      <c r="F167" s="235">
        <v>-305185</v>
      </c>
      <c r="G167" s="232"/>
      <c r="H167" s="235">
        <v>221081</v>
      </c>
      <c r="I167" s="235">
        <v>23729</v>
      </c>
      <c r="J167" s="235">
        <v>13654</v>
      </c>
      <c r="K167" s="235">
        <v>258464</v>
      </c>
      <c r="L167" s="232"/>
      <c r="M167" s="232">
        <v>0</v>
      </c>
      <c r="N167" s="235">
        <v>51702</v>
      </c>
      <c r="O167" s="235">
        <v>24033</v>
      </c>
      <c r="P167" s="235">
        <v>1496</v>
      </c>
      <c r="Q167" s="235">
        <v>77231</v>
      </c>
      <c r="R167" s="235"/>
      <c r="S167" s="235">
        <v>230734</v>
      </c>
      <c r="T167" s="235">
        <v>1605</v>
      </c>
      <c r="U167" s="235">
        <v>232339</v>
      </c>
    </row>
    <row r="168" spans="1:21">
      <c r="A168" s="320">
        <v>34901</v>
      </c>
      <c r="B168" s="321" t="s">
        <v>474</v>
      </c>
      <c r="C168" s="216">
        <f t="shared" si="4"/>
        <v>1.7010208991598912E-4</v>
      </c>
      <c r="D168" s="216">
        <f t="shared" si="5"/>
        <v>1.6838933951332562E-4</v>
      </c>
      <c r="E168" s="236">
        <f>VLOOKUP(A168,'2020 Summary'!$A:$F,6,FALSE)</f>
        <v>-7266</v>
      </c>
      <c r="F168" s="235">
        <v>-8368</v>
      </c>
      <c r="G168" s="232"/>
      <c r="H168" s="235">
        <v>6062</v>
      </c>
      <c r="I168" s="235">
        <v>651</v>
      </c>
      <c r="J168" s="235">
        <v>32</v>
      </c>
      <c r="K168" s="235">
        <v>6745</v>
      </c>
      <c r="L168" s="232"/>
      <c r="M168" s="232">
        <v>0</v>
      </c>
      <c r="N168" s="235">
        <v>1418</v>
      </c>
      <c r="O168" s="235">
        <v>659</v>
      </c>
      <c r="P168" s="235">
        <v>1532</v>
      </c>
      <c r="Q168" s="235">
        <v>3609</v>
      </c>
      <c r="R168" s="235"/>
      <c r="S168" s="235">
        <v>6327</v>
      </c>
      <c r="T168" s="235">
        <v>-553</v>
      </c>
      <c r="U168" s="235">
        <v>5774</v>
      </c>
    </row>
    <row r="169" spans="1:21">
      <c r="A169" s="320">
        <v>34903</v>
      </c>
      <c r="B169" s="321" t="s">
        <v>147</v>
      </c>
      <c r="C169" s="216">
        <f t="shared" si="4"/>
        <v>8.0904196685664036E-6</v>
      </c>
      <c r="D169" s="216">
        <f t="shared" si="5"/>
        <v>8.2966396292004639E-6</v>
      </c>
      <c r="E169" s="236">
        <f>VLOOKUP(A169,'2020 Summary'!$A:$F,6,FALSE)</f>
        <v>-358</v>
      </c>
      <c r="F169" s="235">
        <v>-398</v>
      </c>
      <c r="G169" s="232"/>
      <c r="H169" s="235">
        <v>289</v>
      </c>
      <c r="I169" s="235">
        <v>31</v>
      </c>
      <c r="J169" s="235">
        <v>431</v>
      </c>
      <c r="K169" s="235">
        <v>751</v>
      </c>
      <c r="L169" s="232"/>
      <c r="M169" s="232">
        <v>0</v>
      </c>
      <c r="N169" s="235">
        <v>68</v>
      </c>
      <c r="O169" s="235">
        <v>31</v>
      </c>
      <c r="P169" s="235">
        <v>52</v>
      </c>
      <c r="Q169" s="235">
        <v>151</v>
      </c>
      <c r="R169" s="235"/>
      <c r="S169" s="235">
        <v>301</v>
      </c>
      <c r="T169" s="235">
        <v>187</v>
      </c>
      <c r="U169" s="235">
        <v>488</v>
      </c>
    </row>
    <row r="170" spans="1:21">
      <c r="A170" s="320">
        <v>34905</v>
      </c>
      <c r="B170" s="321" t="s">
        <v>148</v>
      </c>
      <c r="C170" s="216">
        <f t="shared" si="4"/>
        <v>5.9759336034300294E-4</v>
      </c>
      <c r="D170" s="216">
        <f t="shared" si="5"/>
        <v>5.9450753186558519E-4</v>
      </c>
      <c r="E170" s="236">
        <f>VLOOKUP(A170,'2020 Summary'!$A:$F,6,FALSE)</f>
        <v>-25653</v>
      </c>
      <c r="F170" s="235">
        <v>-29398</v>
      </c>
      <c r="G170" s="232"/>
      <c r="H170" s="235">
        <v>21297</v>
      </c>
      <c r="I170" s="235">
        <v>2286</v>
      </c>
      <c r="J170" s="235">
        <v>3593</v>
      </c>
      <c r="K170" s="235">
        <v>27176</v>
      </c>
      <c r="L170" s="232"/>
      <c r="M170" s="232">
        <v>0</v>
      </c>
      <c r="N170" s="235">
        <v>4980</v>
      </c>
      <c r="O170" s="235">
        <v>2315</v>
      </c>
      <c r="P170" s="235">
        <v>0</v>
      </c>
      <c r="Q170" s="235">
        <v>7295</v>
      </c>
      <c r="R170" s="235"/>
      <c r="S170" s="235">
        <v>22227</v>
      </c>
      <c r="T170" s="235">
        <v>810</v>
      </c>
      <c r="U170" s="235">
        <v>23037</v>
      </c>
    </row>
    <row r="171" spans="1:21">
      <c r="A171" s="320">
        <v>34910</v>
      </c>
      <c r="B171" s="321" t="s">
        <v>149</v>
      </c>
      <c r="C171" s="216">
        <f t="shared" si="4"/>
        <v>1.9958943356227664E-3</v>
      </c>
      <c r="D171" s="216">
        <f t="shared" si="5"/>
        <v>2.0247972190034764E-3</v>
      </c>
      <c r="E171" s="236">
        <f>VLOOKUP(A171,'2020 Summary'!$A:$F,6,FALSE)</f>
        <v>-87370</v>
      </c>
      <c r="F171" s="236">
        <v>-98186</v>
      </c>
      <c r="G171" s="231"/>
      <c r="H171" s="236">
        <v>71128</v>
      </c>
      <c r="I171" s="236">
        <v>7634</v>
      </c>
      <c r="J171" s="236">
        <v>1237</v>
      </c>
      <c r="K171" s="236">
        <v>79999</v>
      </c>
      <c r="L171" s="231"/>
      <c r="M171" s="231">
        <v>0</v>
      </c>
      <c r="N171" s="236">
        <v>16634</v>
      </c>
      <c r="O171" s="236">
        <v>7732</v>
      </c>
      <c r="P171" s="236">
        <v>4246</v>
      </c>
      <c r="Q171" s="236">
        <v>28612</v>
      </c>
      <c r="R171" s="236"/>
      <c r="S171" s="236">
        <v>74234</v>
      </c>
      <c r="T171" s="236">
        <v>-2328</v>
      </c>
      <c r="U171" s="236">
        <v>71906</v>
      </c>
    </row>
    <row r="172" spans="1:21">
      <c r="A172" s="320">
        <v>35000</v>
      </c>
      <c r="B172" s="321" t="s">
        <v>150</v>
      </c>
      <c r="C172" s="216">
        <f t="shared" si="4"/>
        <v>1.338700195208817E-3</v>
      </c>
      <c r="D172" s="216">
        <f t="shared" si="5"/>
        <v>1.3445886442641946E-3</v>
      </c>
      <c r="E172" s="236">
        <f>VLOOKUP(A172,'2020 Summary'!$A:$F,6,FALSE)</f>
        <v>-58019</v>
      </c>
      <c r="F172" s="235">
        <v>-65856</v>
      </c>
      <c r="G172" s="232"/>
      <c r="H172" s="235">
        <v>47707</v>
      </c>
      <c r="I172" s="235">
        <v>5121</v>
      </c>
      <c r="J172" s="235">
        <v>0</v>
      </c>
      <c r="K172" s="235">
        <v>52828</v>
      </c>
      <c r="L172" s="232"/>
      <c r="M172" s="232">
        <v>0</v>
      </c>
      <c r="N172" s="235">
        <v>11157</v>
      </c>
      <c r="O172" s="235">
        <v>5186</v>
      </c>
      <c r="P172" s="235">
        <v>3676</v>
      </c>
      <c r="Q172" s="235">
        <v>20019</v>
      </c>
      <c r="R172" s="235"/>
      <c r="S172" s="235">
        <v>49790</v>
      </c>
      <c r="T172" s="235">
        <v>-840</v>
      </c>
      <c r="U172" s="235">
        <v>48950</v>
      </c>
    </row>
    <row r="173" spans="1:21">
      <c r="A173" s="320">
        <v>35005</v>
      </c>
      <c r="B173" s="321" t="s">
        <v>151</v>
      </c>
      <c r="C173" s="216">
        <f t="shared" si="4"/>
        <v>5.5090066190406563E-4</v>
      </c>
      <c r="D173" s="216">
        <f t="shared" si="5"/>
        <v>5.9680185399768246E-4</v>
      </c>
      <c r="E173" s="236">
        <f>VLOOKUP(A173,'2020 Summary'!$A:$F,6,FALSE)</f>
        <v>-25752</v>
      </c>
      <c r="F173" s="235">
        <v>-27101</v>
      </c>
      <c r="G173" s="232"/>
      <c r="H173" s="235">
        <v>19632</v>
      </c>
      <c r="I173" s="235">
        <v>2107</v>
      </c>
      <c r="J173" s="235">
        <v>5693</v>
      </c>
      <c r="K173" s="235">
        <v>27432</v>
      </c>
      <c r="L173" s="232"/>
      <c r="M173" s="232">
        <v>0</v>
      </c>
      <c r="N173" s="235">
        <v>4591</v>
      </c>
      <c r="O173" s="235">
        <v>2134</v>
      </c>
      <c r="P173" s="235">
        <v>0</v>
      </c>
      <c r="Q173" s="235">
        <v>6725</v>
      </c>
      <c r="R173" s="235"/>
      <c r="S173" s="235">
        <v>20490</v>
      </c>
      <c r="T173" s="235">
        <v>1317</v>
      </c>
      <c r="U173" s="235">
        <v>21807</v>
      </c>
    </row>
    <row r="174" spans="1:21">
      <c r="A174" s="320">
        <v>35100</v>
      </c>
      <c r="B174" s="321" t="s">
        <v>152</v>
      </c>
      <c r="C174" s="216">
        <f t="shared" si="4"/>
        <v>1.2109813339585588E-2</v>
      </c>
      <c r="D174" s="216">
        <f t="shared" si="5"/>
        <v>1.2192097334878331E-2</v>
      </c>
      <c r="E174" s="236">
        <f>VLOOKUP(A174,'2020 Summary'!$A:$F,6,FALSE)</f>
        <v>-526089</v>
      </c>
      <c r="F174" s="236">
        <v>-595730</v>
      </c>
      <c r="G174" s="231"/>
      <c r="H174" s="236">
        <v>431557</v>
      </c>
      <c r="I174" s="236">
        <v>46320</v>
      </c>
      <c r="J174" s="236">
        <v>0</v>
      </c>
      <c r="K174" s="236">
        <v>477877</v>
      </c>
      <c r="L174" s="231"/>
      <c r="M174" s="231">
        <v>0</v>
      </c>
      <c r="N174" s="236">
        <v>100923</v>
      </c>
      <c r="O174" s="236">
        <v>46913</v>
      </c>
      <c r="P174" s="236">
        <v>69777</v>
      </c>
      <c r="Q174" s="236">
        <v>217613</v>
      </c>
      <c r="R174" s="236"/>
      <c r="S174" s="236">
        <v>450400</v>
      </c>
      <c r="T174" s="236">
        <v>-30200</v>
      </c>
      <c r="U174" s="236">
        <v>420200</v>
      </c>
    </row>
    <row r="175" spans="1:21">
      <c r="A175" s="320">
        <v>35105</v>
      </c>
      <c r="B175" s="321" t="s">
        <v>153</v>
      </c>
      <c r="C175" s="216">
        <f t="shared" si="4"/>
        <v>1.0246984047054368E-3</v>
      </c>
      <c r="D175" s="216">
        <f t="shared" si="5"/>
        <v>1.0281112398609501E-3</v>
      </c>
      <c r="E175" s="236">
        <f>VLOOKUP(A175,'2020 Summary'!$A:$F,6,FALSE)</f>
        <v>-44363</v>
      </c>
      <c r="F175" s="235">
        <v>-50409</v>
      </c>
      <c r="G175" s="232"/>
      <c r="H175" s="235">
        <v>36517</v>
      </c>
      <c r="I175" s="235">
        <v>3919</v>
      </c>
      <c r="J175" s="235">
        <v>235</v>
      </c>
      <c r="K175" s="235">
        <v>40671</v>
      </c>
      <c r="L175" s="232"/>
      <c r="M175" s="232">
        <v>0</v>
      </c>
      <c r="N175" s="235">
        <v>8540</v>
      </c>
      <c r="O175" s="235">
        <v>3970</v>
      </c>
      <c r="P175" s="235">
        <v>1755</v>
      </c>
      <c r="Q175" s="235">
        <v>14265</v>
      </c>
      <c r="R175" s="235"/>
      <c r="S175" s="235">
        <v>38112</v>
      </c>
      <c r="T175" s="235">
        <v>-199</v>
      </c>
      <c r="U175" s="235">
        <v>37913</v>
      </c>
    </row>
    <row r="176" spans="1:21">
      <c r="A176" s="320">
        <v>35106</v>
      </c>
      <c r="B176" s="321" t="s">
        <v>154</v>
      </c>
      <c r="C176" s="216">
        <f t="shared" si="4"/>
        <v>2.505997328494639E-4</v>
      </c>
      <c r="D176" s="216">
        <f t="shared" si="5"/>
        <v>2.6349942062572424E-4</v>
      </c>
      <c r="E176" s="236">
        <f>VLOOKUP(A176,'2020 Summary'!$A:$F,6,FALSE)</f>
        <v>-11370</v>
      </c>
      <c r="F176" s="235">
        <v>-12328</v>
      </c>
      <c r="G176" s="232"/>
      <c r="H176" s="235">
        <v>8931</v>
      </c>
      <c r="I176" s="235">
        <v>959</v>
      </c>
      <c r="J176" s="235">
        <v>654</v>
      </c>
      <c r="K176" s="235">
        <v>10544</v>
      </c>
      <c r="L176" s="232"/>
      <c r="M176" s="232">
        <v>0</v>
      </c>
      <c r="N176" s="235">
        <v>2089</v>
      </c>
      <c r="O176" s="235">
        <v>971</v>
      </c>
      <c r="P176" s="235">
        <v>1852</v>
      </c>
      <c r="Q176" s="235">
        <v>4912</v>
      </c>
      <c r="R176" s="235"/>
      <c r="S176" s="235">
        <v>9321</v>
      </c>
      <c r="T176" s="235">
        <v>-720</v>
      </c>
      <c r="U176" s="235">
        <v>8601</v>
      </c>
    </row>
    <row r="177" spans="1:21">
      <c r="A177" s="320">
        <v>35200</v>
      </c>
      <c r="B177" s="321" t="s">
        <v>155</v>
      </c>
      <c r="C177" s="216">
        <f t="shared" si="4"/>
        <v>4.3879346473787539E-4</v>
      </c>
      <c r="D177" s="216">
        <f t="shared" si="5"/>
        <v>4.733951332560834E-4</v>
      </c>
      <c r="E177" s="236">
        <f>VLOOKUP(A177,'2020 Summary'!$A:$F,6,FALSE)</f>
        <v>-20427</v>
      </c>
      <c r="F177" s="235">
        <v>-21586</v>
      </c>
      <c r="G177" s="232"/>
      <c r="H177" s="235">
        <v>15638</v>
      </c>
      <c r="I177" s="235">
        <v>1678</v>
      </c>
      <c r="J177" s="235">
        <v>6012</v>
      </c>
      <c r="K177" s="235">
        <v>23328</v>
      </c>
      <c r="L177" s="232"/>
      <c r="M177" s="232">
        <v>0</v>
      </c>
      <c r="N177" s="235">
        <v>3657</v>
      </c>
      <c r="O177" s="235">
        <v>1700</v>
      </c>
      <c r="P177" s="235">
        <v>0</v>
      </c>
      <c r="Q177" s="235">
        <v>5357</v>
      </c>
      <c r="R177" s="235"/>
      <c r="S177" s="235">
        <v>16320</v>
      </c>
      <c r="T177" s="235">
        <v>1715</v>
      </c>
      <c r="U177" s="235">
        <v>18035</v>
      </c>
    </row>
    <row r="178" spans="1:21">
      <c r="A178" s="320">
        <v>35300</v>
      </c>
      <c r="B178" s="321" t="s">
        <v>156</v>
      </c>
      <c r="C178" s="216">
        <f t="shared" si="4"/>
        <v>3.4510925085214175E-3</v>
      </c>
      <c r="D178" s="216">
        <f t="shared" si="5"/>
        <v>3.5736964078794901E-3</v>
      </c>
      <c r="E178" s="236">
        <f>VLOOKUP(A178,'2020 Summary'!$A:$F,6,FALSE)</f>
        <v>-154205</v>
      </c>
      <c r="F178" s="235">
        <v>-169773</v>
      </c>
      <c r="G178" s="232"/>
      <c r="H178" s="235">
        <v>122987</v>
      </c>
      <c r="I178" s="235">
        <v>13200</v>
      </c>
      <c r="J178" s="235">
        <v>10548</v>
      </c>
      <c r="K178" s="235">
        <v>146735</v>
      </c>
      <c r="L178" s="232"/>
      <c r="M178" s="232">
        <v>0</v>
      </c>
      <c r="N178" s="235">
        <v>28761</v>
      </c>
      <c r="O178" s="235">
        <v>13370</v>
      </c>
      <c r="P178" s="235">
        <v>9744</v>
      </c>
      <c r="Q178" s="235">
        <v>51875</v>
      </c>
      <c r="R178" s="235"/>
      <c r="S178" s="235">
        <v>128357</v>
      </c>
      <c r="T178" s="235">
        <v>-8218</v>
      </c>
      <c r="U178" s="235">
        <v>120139</v>
      </c>
    </row>
    <row r="179" spans="1:21">
      <c r="A179" s="320">
        <v>35305</v>
      </c>
      <c r="B179" s="321" t="s">
        <v>157</v>
      </c>
      <c r="C179" s="216">
        <f t="shared" si="4"/>
        <v>1.241005328557736E-3</v>
      </c>
      <c r="D179" s="216">
        <f t="shared" si="5"/>
        <v>1.2542062572421784E-3</v>
      </c>
      <c r="E179" s="236">
        <f>VLOOKUP(A179,'2020 Summary'!$A:$F,6,FALSE)</f>
        <v>-54119</v>
      </c>
      <c r="F179" s="235">
        <v>-61050</v>
      </c>
      <c r="G179" s="232"/>
      <c r="H179" s="235">
        <v>44226</v>
      </c>
      <c r="I179" s="235">
        <v>4747</v>
      </c>
      <c r="J179" s="235">
        <v>5641</v>
      </c>
      <c r="K179" s="235">
        <v>54614</v>
      </c>
      <c r="L179" s="232"/>
      <c r="M179" s="232">
        <v>0</v>
      </c>
      <c r="N179" s="235">
        <v>10342</v>
      </c>
      <c r="O179" s="235">
        <v>4808</v>
      </c>
      <c r="P179" s="235">
        <v>2169</v>
      </c>
      <c r="Q179" s="235">
        <v>17319</v>
      </c>
      <c r="R179" s="235"/>
      <c r="S179" s="235">
        <v>46157</v>
      </c>
      <c r="T179" s="235">
        <v>1051</v>
      </c>
      <c r="U179" s="235">
        <v>47208</v>
      </c>
    </row>
    <row r="180" spans="1:21">
      <c r="A180" s="320">
        <v>35400</v>
      </c>
      <c r="B180" s="321" t="s">
        <v>158</v>
      </c>
      <c r="C180" s="216">
        <f t="shared" si="4"/>
        <v>2.6272926404603066E-3</v>
      </c>
      <c r="D180" s="216">
        <f t="shared" si="5"/>
        <v>2.6244032444959443E-3</v>
      </c>
      <c r="E180" s="236">
        <f>VLOOKUP(A180,'2020 Summary'!$A:$F,6,FALSE)</f>
        <v>-113243</v>
      </c>
      <c r="F180" s="235">
        <v>-129247</v>
      </c>
      <c r="G180" s="232"/>
      <c r="H180" s="235">
        <v>93629</v>
      </c>
      <c r="I180" s="235">
        <v>10049</v>
      </c>
      <c r="J180" s="235">
        <v>0</v>
      </c>
      <c r="K180" s="235">
        <v>103678</v>
      </c>
      <c r="L180" s="232"/>
      <c r="M180" s="232">
        <v>0</v>
      </c>
      <c r="N180" s="235">
        <v>21896</v>
      </c>
      <c r="O180" s="235">
        <v>10178</v>
      </c>
      <c r="P180" s="235">
        <v>3608</v>
      </c>
      <c r="Q180" s="235">
        <v>35682</v>
      </c>
      <c r="R180" s="235"/>
      <c r="S180" s="235">
        <v>97717</v>
      </c>
      <c r="T180" s="235">
        <v>2282</v>
      </c>
      <c r="U180" s="235">
        <v>99999</v>
      </c>
    </row>
    <row r="181" spans="1:21">
      <c r="A181" s="320">
        <v>35401</v>
      </c>
      <c r="B181" s="321" t="s">
        <v>159</v>
      </c>
      <c r="C181" s="216">
        <f t="shared" si="4"/>
        <v>2.7991225838231003E-5</v>
      </c>
      <c r="D181" s="216">
        <f t="shared" si="5"/>
        <v>2.7300115874855158E-5</v>
      </c>
      <c r="E181" s="236">
        <f>VLOOKUP(A181,'2020 Summary'!$A:$F,6,FALSE)</f>
        <v>-1178</v>
      </c>
      <c r="F181" s="235">
        <v>-1377</v>
      </c>
      <c r="G181" s="232"/>
      <c r="H181" s="235">
        <v>998</v>
      </c>
      <c r="I181" s="235">
        <v>107</v>
      </c>
      <c r="J181" s="235">
        <v>292</v>
      </c>
      <c r="K181" s="235">
        <v>1397</v>
      </c>
      <c r="L181" s="232"/>
      <c r="M181" s="232">
        <v>0</v>
      </c>
      <c r="N181" s="235">
        <v>233</v>
      </c>
      <c r="O181" s="235">
        <v>108</v>
      </c>
      <c r="P181" s="235">
        <v>94</v>
      </c>
      <c r="Q181" s="235">
        <v>435</v>
      </c>
      <c r="R181" s="235"/>
      <c r="S181" s="235">
        <v>1041</v>
      </c>
      <c r="T181" s="235">
        <v>-143</v>
      </c>
      <c r="U181" s="235">
        <v>898</v>
      </c>
    </row>
    <row r="182" spans="1:21">
      <c r="A182" s="320">
        <v>35405</v>
      </c>
      <c r="B182" s="321" t="s">
        <v>160</v>
      </c>
      <c r="C182" s="216">
        <f t="shared" si="4"/>
        <v>8.1949039828790459E-4</v>
      </c>
      <c r="D182" s="216">
        <f t="shared" si="5"/>
        <v>8.5239860950173812E-4</v>
      </c>
      <c r="E182" s="236">
        <f>VLOOKUP(A182,'2020 Summary'!$A:$F,6,FALSE)</f>
        <v>-36781</v>
      </c>
      <c r="F182" s="235">
        <v>-40314</v>
      </c>
      <c r="G182" s="232"/>
      <c r="H182" s="235">
        <v>29205</v>
      </c>
      <c r="I182" s="235">
        <v>3135</v>
      </c>
      <c r="J182" s="235">
        <v>6837</v>
      </c>
      <c r="K182" s="235">
        <v>39177</v>
      </c>
      <c r="L182" s="232"/>
      <c r="M182" s="232">
        <v>0</v>
      </c>
      <c r="N182" s="235">
        <v>6830</v>
      </c>
      <c r="O182" s="235">
        <v>3175</v>
      </c>
      <c r="P182" s="235">
        <v>0</v>
      </c>
      <c r="Q182" s="235">
        <v>10005</v>
      </c>
      <c r="R182" s="235"/>
      <c r="S182" s="235">
        <v>30480</v>
      </c>
      <c r="T182" s="235">
        <v>1336</v>
      </c>
      <c r="U182" s="235">
        <v>31816</v>
      </c>
    </row>
    <row r="183" spans="1:21">
      <c r="A183" s="320">
        <v>35500</v>
      </c>
      <c r="B183" s="321" t="s">
        <v>161</v>
      </c>
      <c r="C183" s="216">
        <f t="shared" si="4"/>
        <v>3.5057943158784831E-3</v>
      </c>
      <c r="D183" s="216">
        <f t="shared" si="5"/>
        <v>3.5571031286210893E-3</v>
      </c>
      <c r="E183" s="236">
        <f>VLOOKUP(A183,'2020 Summary'!$A:$F,6,FALSE)</f>
        <v>-153489</v>
      </c>
      <c r="F183" s="236">
        <v>-172464</v>
      </c>
      <c r="G183" s="231"/>
      <c r="H183" s="236">
        <v>124936</v>
      </c>
      <c r="I183" s="236">
        <v>13410</v>
      </c>
      <c r="J183" s="236">
        <v>3948</v>
      </c>
      <c r="K183" s="236">
        <v>142294</v>
      </c>
      <c r="L183" s="231"/>
      <c r="M183" s="231">
        <v>0</v>
      </c>
      <c r="N183" s="236">
        <v>29217</v>
      </c>
      <c r="O183" s="236">
        <v>13581</v>
      </c>
      <c r="P183" s="236">
        <v>2476</v>
      </c>
      <c r="Q183" s="236">
        <v>45274</v>
      </c>
      <c r="R183" s="236"/>
      <c r="S183" s="236">
        <v>130391</v>
      </c>
      <c r="T183" s="236">
        <v>1627</v>
      </c>
      <c r="U183" s="236">
        <v>132018</v>
      </c>
    </row>
    <row r="184" spans="1:21">
      <c r="A184" s="320">
        <v>35600</v>
      </c>
      <c r="B184" s="321" t="s">
        <v>162</v>
      </c>
      <c r="C184" s="216">
        <f t="shared" si="4"/>
        <v>1.494105366983164E-3</v>
      </c>
      <c r="D184" s="216">
        <f t="shared" si="5"/>
        <v>1.485909617612978E-3</v>
      </c>
      <c r="E184" s="236">
        <f>VLOOKUP(A184,'2020 Summary'!$A:$F,6,FALSE)</f>
        <v>-64117</v>
      </c>
      <c r="F184" s="235">
        <v>-73501</v>
      </c>
      <c r="G184" s="232"/>
      <c r="H184" s="235">
        <v>53245</v>
      </c>
      <c r="I184" s="235">
        <v>5715</v>
      </c>
      <c r="J184" s="235">
        <v>5330</v>
      </c>
      <c r="K184" s="235">
        <v>64290</v>
      </c>
      <c r="L184" s="232"/>
      <c r="M184" s="232">
        <v>0</v>
      </c>
      <c r="N184" s="235">
        <v>12452</v>
      </c>
      <c r="O184" s="235">
        <v>5788</v>
      </c>
      <c r="P184" s="235">
        <v>2378</v>
      </c>
      <c r="Q184" s="235">
        <v>20618</v>
      </c>
      <c r="R184" s="235"/>
      <c r="S184" s="235">
        <v>55570</v>
      </c>
      <c r="T184" s="235">
        <v>-267</v>
      </c>
      <c r="U184" s="235">
        <v>55303</v>
      </c>
    </row>
    <row r="185" spans="1:21">
      <c r="A185" s="320">
        <v>35700</v>
      </c>
      <c r="B185" s="321" t="s">
        <v>163</v>
      </c>
      <c r="C185" s="216">
        <f t="shared" si="4"/>
        <v>8.1709173114998793E-4</v>
      </c>
      <c r="D185" s="216">
        <f t="shared" si="5"/>
        <v>8.1070683661645419E-4</v>
      </c>
      <c r="E185" s="236">
        <f>VLOOKUP(A185,'2020 Summary'!$A:$F,6,FALSE)</f>
        <v>-34982</v>
      </c>
      <c r="F185" s="235">
        <v>-40196</v>
      </c>
      <c r="G185" s="232"/>
      <c r="H185" s="235">
        <v>29119</v>
      </c>
      <c r="I185" s="235">
        <v>3125</v>
      </c>
      <c r="J185" s="235">
        <v>1794</v>
      </c>
      <c r="K185" s="235">
        <v>34038</v>
      </c>
      <c r="L185" s="232"/>
      <c r="M185" s="232">
        <v>0</v>
      </c>
      <c r="N185" s="235">
        <v>6810</v>
      </c>
      <c r="O185" s="235">
        <v>3165</v>
      </c>
      <c r="P185" s="235">
        <v>409</v>
      </c>
      <c r="Q185" s="235">
        <v>10384</v>
      </c>
      <c r="R185" s="235"/>
      <c r="S185" s="235">
        <v>30390</v>
      </c>
      <c r="T185" s="235">
        <v>495</v>
      </c>
      <c r="U185" s="235">
        <v>30885</v>
      </c>
    </row>
    <row r="186" spans="1:21">
      <c r="A186" s="320">
        <v>35800</v>
      </c>
      <c r="B186" s="321" t="s">
        <v>164</v>
      </c>
      <c r="C186" s="216">
        <f t="shared" si="4"/>
        <v>1.0899909373070331E-3</v>
      </c>
      <c r="D186" s="216">
        <f t="shared" si="5"/>
        <v>1.0905909617612978E-3</v>
      </c>
      <c r="E186" s="236">
        <f>VLOOKUP(A186,'2020 Summary'!$A:$F,6,FALSE)</f>
        <v>-47059</v>
      </c>
      <c r="F186" s="236">
        <v>-53621</v>
      </c>
      <c r="G186" s="231"/>
      <c r="H186" s="236">
        <v>38844</v>
      </c>
      <c r="I186" s="236">
        <v>4169</v>
      </c>
      <c r="J186" s="236">
        <v>9428</v>
      </c>
      <c r="K186" s="236">
        <v>52441</v>
      </c>
      <c r="L186" s="231"/>
      <c r="M186" s="231">
        <v>0</v>
      </c>
      <c r="N186" s="236">
        <v>9084</v>
      </c>
      <c r="O186" s="236">
        <v>4223</v>
      </c>
      <c r="P186" s="236">
        <v>0</v>
      </c>
      <c r="Q186" s="236">
        <v>13307</v>
      </c>
      <c r="R186" s="236"/>
      <c r="S186" s="236">
        <v>40540</v>
      </c>
      <c r="T186" s="236">
        <v>4044</v>
      </c>
      <c r="U186" s="236">
        <v>44584</v>
      </c>
    </row>
    <row r="187" spans="1:21">
      <c r="A187" s="320">
        <v>35805</v>
      </c>
      <c r="B187" s="321" t="s">
        <v>165</v>
      </c>
      <c r="C187" s="216">
        <f t="shared" si="4"/>
        <v>2.1299351077195674E-4</v>
      </c>
      <c r="D187" s="216">
        <f t="shared" si="5"/>
        <v>2.266975666280417E-4</v>
      </c>
      <c r="E187" s="236">
        <f>VLOOKUP(A187,'2020 Summary'!$A:$F,6,FALSE)</f>
        <v>-9782</v>
      </c>
      <c r="F187" s="235">
        <v>-10478</v>
      </c>
      <c r="G187" s="232"/>
      <c r="H187" s="235">
        <v>7591</v>
      </c>
      <c r="I187" s="235">
        <v>815</v>
      </c>
      <c r="J187" s="235">
        <v>2327</v>
      </c>
      <c r="K187" s="235">
        <v>10733</v>
      </c>
      <c r="L187" s="232"/>
      <c r="M187" s="232">
        <v>0</v>
      </c>
      <c r="N187" s="235">
        <v>1775</v>
      </c>
      <c r="O187" s="235">
        <v>825</v>
      </c>
      <c r="P187" s="235">
        <v>909</v>
      </c>
      <c r="Q187" s="235">
        <v>3509</v>
      </c>
      <c r="R187" s="235"/>
      <c r="S187" s="235">
        <v>7922</v>
      </c>
      <c r="T187" s="235">
        <v>626</v>
      </c>
      <c r="U187" s="235">
        <v>8548</v>
      </c>
    </row>
    <row r="188" spans="1:21">
      <c r="A188" s="320">
        <v>35900</v>
      </c>
      <c r="B188" s="321" t="s">
        <v>166</v>
      </c>
      <c r="C188" s="216">
        <f t="shared" si="4"/>
        <v>2.0638904506764212E-3</v>
      </c>
      <c r="D188" s="216">
        <f t="shared" si="5"/>
        <v>2.1279953650057935E-3</v>
      </c>
      <c r="E188" s="236">
        <f>VLOOKUP(A188,'2020 Summary'!$A:$F,6,FALSE)</f>
        <v>-91823</v>
      </c>
      <c r="F188" s="235">
        <v>-101531</v>
      </c>
      <c r="G188" s="232"/>
      <c r="H188" s="235">
        <v>73551</v>
      </c>
      <c r="I188" s="235">
        <v>7894</v>
      </c>
      <c r="J188" s="235">
        <v>9223</v>
      </c>
      <c r="K188" s="235">
        <v>90668</v>
      </c>
      <c r="L188" s="232"/>
      <c r="M188" s="232">
        <v>0</v>
      </c>
      <c r="N188" s="235">
        <v>17201</v>
      </c>
      <c r="O188" s="235">
        <v>7996</v>
      </c>
      <c r="P188" s="235">
        <v>471</v>
      </c>
      <c r="Q188" s="235">
        <v>25668</v>
      </c>
      <c r="R188" s="235"/>
      <c r="S188" s="235">
        <v>76763</v>
      </c>
      <c r="T188" s="235">
        <v>1860</v>
      </c>
      <c r="U188" s="235">
        <v>78623</v>
      </c>
    </row>
    <row r="189" spans="1:21">
      <c r="A189" s="320">
        <v>35905</v>
      </c>
      <c r="B189" s="321" t="s">
        <v>167</v>
      </c>
      <c r="C189" s="216">
        <f t="shared" si="4"/>
        <v>2.2309637151386001E-4</v>
      </c>
      <c r="D189" s="216">
        <f t="shared" si="5"/>
        <v>2.3819235225955968E-4</v>
      </c>
      <c r="E189" s="236">
        <f>VLOOKUP(A189,'2020 Summary'!$A:$F,6,FALSE)</f>
        <v>-10278</v>
      </c>
      <c r="F189" s="235">
        <v>-10975</v>
      </c>
      <c r="G189" s="232"/>
      <c r="H189" s="235">
        <v>7951</v>
      </c>
      <c r="I189" s="235">
        <v>853</v>
      </c>
      <c r="J189" s="235">
        <v>8911</v>
      </c>
      <c r="K189" s="235">
        <v>17715</v>
      </c>
      <c r="L189" s="232"/>
      <c r="M189" s="232">
        <v>0</v>
      </c>
      <c r="N189" s="235">
        <v>1859</v>
      </c>
      <c r="O189" s="235">
        <v>864</v>
      </c>
      <c r="P189" s="235">
        <v>0</v>
      </c>
      <c r="Q189" s="235">
        <v>2723</v>
      </c>
      <c r="R189" s="235"/>
      <c r="S189" s="235">
        <v>8298</v>
      </c>
      <c r="T189" s="235">
        <v>2616</v>
      </c>
      <c r="U189" s="235">
        <v>10914</v>
      </c>
    </row>
    <row r="190" spans="1:21">
      <c r="A190" s="320">
        <v>36000</v>
      </c>
      <c r="B190" s="321" t="s">
        <v>168</v>
      </c>
      <c r="C190" s="216">
        <f t="shared" si="4"/>
        <v>5.3506112444189569E-2</v>
      </c>
      <c r="D190" s="216">
        <f t="shared" si="5"/>
        <v>5.3746210892236385E-2</v>
      </c>
      <c r="E190" s="236">
        <f>VLOOKUP(A190,'2020 Summary'!$A:$F,6,FALSE)</f>
        <v>-2319149</v>
      </c>
      <c r="F190" s="235">
        <v>-2632179</v>
      </c>
      <c r="G190" s="232"/>
      <c r="H190" s="235">
        <v>1906797</v>
      </c>
      <c r="I190" s="235">
        <v>204661</v>
      </c>
      <c r="J190" s="235">
        <v>0</v>
      </c>
      <c r="K190" s="235">
        <v>2111458</v>
      </c>
      <c r="L190" s="232"/>
      <c r="M190" s="232">
        <v>0</v>
      </c>
      <c r="N190" s="235">
        <v>445920</v>
      </c>
      <c r="O190" s="235">
        <v>207283</v>
      </c>
      <c r="P190" s="235">
        <v>193220</v>
      </c>
      <c r="Q190" s="235">
        <v>846423</v>
      </c>
      <c r="R190" s="235"/>
      <c r="S190" s="235">
        <v>1990052</v>
      </c>
      <c r="T190" s="235">
        <v>-129889</v>
      </c>
      <c r="U190" s="235">
        <v>1860163</v>
      </c>
    </row>
    <row r="191" spans="1:21">
      <c r="A191" s="320">
        <v>36001</v>
      </c>
      <c r="B191" s="321" t="s">
        <v>169</v>
      </c>
      <c r="C191" s="216">
        <f t="shared" si="4"/>
        <v>0</v>
      </c>
      <c r="D191" s="216">
        <f t="shared" si="5"/>
        <v>0</v>
      </c>
      <c r="E191" s="236">
        <f>VLOOKUP(A191,'2020 Summary'!$A:$F,6,FALSE)</f>
        <v>0</v>
      </c>
      <c r="F191" s="235">
        <v>0</v>
      </c>
      <c r="G191" s="232"/>
      <c r="H191" s="235">
        <v>0</v>
      </c>
      <c r="I191" s="235">
        <v>0</v>
      </c>
      <c r="J191" s="235">
        <v>1356</v>
      </c>
      <c r="K191" s="235">
        <v>1356</v>
      </c>
      <c r="L191" s="232"/>
      <c r="M191" s="232">
        <v>0</v>
      </c>
      <c r="N191" s="235">
        <v>0</v>
      </c>
      <c r="O191" s="235">
        <v>0</v>
      </c>
      <c r="P191" s="235">
        <v>0</v>
      </c>
      <c r="Q191" s="235">
        <v>0</v>
      </c>
      <c r="R191" s="235"/>
      <c r="S191" s="235">
        <v>0</v>
      </c>
      <c r="T191" s="235">
        <v>416</v>
      </c>
      <c r="U191" s="235">
        <v>416</v>
      </c>
    </row>
    <row r="192" spans="1:21">
      <c r="A192" s="320">
        <v>36002</v>
      </c>
      <c r="B192" s="321" t="s">
        <v>170</v>
      </c>
      <c r="C192" s="216">
        <f t="shared" si="4"/>
        <v>0</v>
      </c>
      <c r="D192" s="216">
        <f t="shared" si="5"/>
        <v>0</v>
      </c>
      <c r="E192" s="236">
        <f>VLOOKUP(A192,'2020 Summary'!$A:$F,6,FALSE)</f>
        <v>0</v>
      </c>
      <c r="F192" s="235">
        <v>0</v>
      </c>
      <c r="G192" s="232"/>
      <c r="H192" s="235">
        <v>0</v>
      </c>
      <c r="I192" s="235">
        <v>0</v>
      </c>
      <c r="J192" s="235">
        <v>0</v>
      </c>
      <c r="K192" s="235">
        <v>0</v>
      </c>
      <c r="L192" s="232"/>
      <c r="M192" s="232">
        <v>0</v>
      </c>
      <c r="N192" s="235">
        <v>0</v>
      </c>
      <c r="O192" s="235">
        <v>0</v>
      </c>
      <c r="P192" s="235">
        <v>0</v>
      </c>
      <c r="Q192" s="235">
        <v>0</v>
      </c>
      <c r="R192" s="235"/>
      <c r="S192" s="235">
        <v>0</v>
      </c>
      <c r="T192" s="235">
        <v>2022</v>
      </c>
      <c r="U192" s="235">
        <v>2022</v>
      </c>
    </row>
    <row r="193" spans="1:21">
      <c r="A193" s="320">
        <v>36003</v>
      </c>
      <c r="B193" s="321" t="s">
        <v>171</v>
      </c>
      <c r="C193" s="216">
        <f t="shared" si="4"/>
        <v>3.5000212525973957E-4</v>
      </c>
      <c r="D193" s="216">
        <f t="shared" si="5"/>
        <v>3.6570104287369642E-4</v>
      </c>
      <c r="E193" s="236">
        <f>VLOOKUP(A193,'2020 Summary'!$A:$F,6,FALSE)</f>
        <v>-15780</v>
      </c>
      <c r="F193" s="235">
        <v>-17218</v>
      </c>
      <c r="G193" s="232"/>
      <c r="H193" s="235">
        <v>12473</v>
      </c>
      <c r="I193" s="235">
        <v>1339</v>
      </c>
      <c r="J193" s="235">
        <v>1178</v>
      </c>
      <c r="K193" s="235">
        <v>14990</v>
      </c>
      <c r="L193" s="232"/>
      <c r="M193" s="232">
        <v>0</v>
      </c>
      <c r="N193" s="235">
        <v>2917</v>
      </c>
      <c r="O193" s="235">
        <v>1356</v>
      </c>
      <c r="P193" s="235">
        <v>108</v>
      </c>
      <c r="Q193" s="235">
        <v>4381</v>
      </c>
      <c r="R193" s="235"/>
      <c r="S193" s="235">
        <v>13018</v>
      </c>
      <c r="T193" s="235">
        <v>-795</v>
      </c>
      <c r="U193" s="235">
        <v>12223</v>
      </c>
    </row>
    <row r="194" spans="1:21">
      <c r="A194" s="320">
        <v>36004</v>
      </c>
      <c r="B194" s="321" t="s">
        <v>350</v>
      </c>
      <c r="C194" s="216">
        <f t="shared" si="4"/>
        <v>2.7249265240485588E-4</v>
      </c>
      <c r="D194" s="216">
        <f t="shared" si="5"/>
        <v>2.5028968713789108E-4</v>
      </c>
      <c r="E194" s="236">
        <f>VLOOKUP(A194,'2020 Summary'!$A:$F,6,FALSE)</f>
        <v>-10800</v>
      </c>
      <c r="F194" s="235">
        <v>-13405</v>
      </c>
      <c r="G194" s="232"/>
      <c r="H194" s="235">
        <v>9711</v>
      </c>
      <c r="I194" s="235">
        <v>1042</v>
      </c>
      <c r="J194" s="235">
        <v>0</v>
      </c>
      <c r="K194" s="235">
        <v>10753</v>
      </c>
      <c r="L194" s="232"/>
      <c r="M194" s="232">
        <v>0</v>
      </c>
      <c r="N194" s="235">
        <v>2271</v>
      </c>
      <c r="O194" s="235">
        <v>1056</v>
      </c>
      <c r="P194" s="235">
        <v>6306</v>
      </c>
      <c r="Q194" s="235">
        <v>9633</v>
      </c>
      <c r="R194" s="235"/>
      <c r="S194" s="235">
        <v>10135</v>
      </c>
      <c r="T194" s="235">
        <v>-2184</v>
      </c>
      <c r="U194" s="235">
        <v>7951</v>
      </c>
    </row>
    <row r="195" spans="1:21">
      <c r="A195" s="320">
        <v>36005</v>
      </c>
      <c r="B195" s="321" t="s">
        <v>172</v>
      </c>
      <c r="C195" s="216">
        <f t="shared" si="4"/>
        <v>4.0440918114646816E-3</v>
      </c>
      <c r="D195" s="216">
        <f t="shared" si="5"/>
        <v>4.1984009269988411E-3</v>
      </c>
      <c r="E195" s="236">
        <f>VLOOKUP(A195,'2020 Summary'!$A:$F,6,FALSE)</f>
        <v>-181161</v>
      </c>
      <c r="F195" s="236">
        <v>-198945</v>
      </c>
      <c r="G195" s="231"/>
      <c r="H195" s="236">
        <v>144120</v>
      </c>
      <c r="I195" s="236">
        <v>15469</v>
      </c>
      <c r="J195" s="236">
        <v>38114</v>
      </c>
      <c r="K195" s="236">
        <v>197703</v>
      </c>
      <c r="L195" s="231"/>
      <c r="M195" s="231">
        <v>0</v>
      </c>
      <c r="N195" s="236">
        <v>33704</v>
      </c>
      <c r="O195" s="236">
        <v>15667</v>
      </c>
      <c r="P195" s="236">
        <v>0</v>
      </c>
      <c r="Q195" s="236">
        <v>49371</v>
      </c>
      <c r="R195" s="236"/>
      <c r="S195" s="236">
        <v>150412</v>
      </c>
      <c r="T195" s="236">
        <v>6609</v>
      </c>
      <c r="U195" s="236">
        <v>157021</v>
      </c>
    </row>
    <row r="196" spans="1:21">
      <c r="A196" s="320">
        <v>36006</v>
      </c>
      <c r="B196" s="321" t="s">
        <v>173</v>
      </c>
      <c r="C196" s="216">
        <f t="shared" si="4"/>
        <v>6.1859186164357847E-4</v>
      </c>
      <c r="D196" s="216">
        <f t="shared" si="5"/>
        <v>6.2699884125144842E-4</v>
      </c>
      <c r="E196" s="236">
        <f>VLOOKUP(A196,'2020 Summary'!$A:$F,6,FALSE)</f>
        <v>-27055</v>
      </c>
      <c r="F196" s="235">
        <v>-30431</v>
      </c>
      <c r="G196" s="232"/>
      <c r="H196" s="235">
        <v>22045</v>
      </c>
      <c r="I196" s="235">
        <v>2366</v>
      </c>
      <c r="J196" s="235">
        <v>0</v>
      </c>
      <c r="K196" s="235">
        <v>24411</v>
      </c>
      <c r="L196" s="232"/>
      <c r="M196" s="232">
        <v>0</v>
      </c>
      <c r="N196" s="235">
        <v>5155</v>
      </c>
      <c r="O196" s="235">
        <v>2396</v>
      </c>
      <c r="P196" s="235">
        <v>12980</v>
      </c>
      <c r="Q196" s="235">
        <v>20531</v>
      </c>
      <c r="R196" s="235"/>
      <c r="S196" s="235">
        <v>23008</v>
      </c>
      <c r="T196" s="235">
        <v>-3870</v>
      </c>
      <c r="U196" s="235">
        <v>19138</v>
      </c>
    </row>
    <row r="197" spans="1:21">
      <c r="A197" s="320">
        <v>36007</v>
      </c>
      <c r="B197" s="321" t="s">
        <v>174</v>
      </c>
      <c r="C197" s="216">
        <f t="shared" si="4"/>
        <v>1.9819495419226744E-4</v>
      </c>
      <c r="D197" s="216">
        <f t="shared" si="5"/>
        <v>1.9420625724217845E-4</v>
      </c>
      <c r="E197" s="236">
        <f>VLOOKUP(A197,'2020 Summary'!$A:$F,6,FALSE)</f>
        <v>-8380</v>
      </c>
      <c r="F197" s="235">
        <v>-9750</v>
      </c>
      <c r="G197" s="232"/>
      <c r="H197" s="235">
        <v>7063</v>
      </c>
      <c r="I197" s="235">
        <v>758</v>
      </c>
      <c r="J197" s="235">
        <v>0</v>
      </c>
      <c r="K197" s="235">
        <v>7821</v>
      </c>
      <c r="L197" s="232"/>
      <c r="M197" s="232">
        <v>0</v>
      </c>
      <c r="N197" s="235">
        <v>1652</v>
      </c>
      <c r="O197" s="235">
        <v>768</v>
      </c>
      <c r="P197" s="235">
        <v>2954</v>
      </c>
      <c r="Q197" s="235">
        <v>5374</v>
      </c>
      <c r="R197" s="235"/>
      <c r="S197" s="235">
        <v>7372</v>
      </c>
      <c r="T197" s="235">
        <v>-1077</v>
      </c>
      <c r="U197" s="235">
        <v>6295</v>
      </c>
    </row>
    <row r="198" spans="1:21">
      <c r="A198" s="320">
        <v>36008</v>
      </c>
      <c r="B198" s="321" t="s">
        <v>175</v>
      </c>
      <c r="C198" s="216">
        <f t="shared" ref="C198:C261" si="6">F198/$F$303</f>
        <v>5.3120313261049567E-4</v>
      </c>
      <c r="D198" s="216">
        <f t="shared" ref="D198:D261" si="7">E198/$E$303</f>
        <v>5.4139049826187717E-4</v>
      </c>
      <c r="E198" s="236">
        <f>VLOOKUP(A198,'2020 Summary'!$A:$F,6,FALSE)</f>
        <v>-23361</v>
      </c>
      <c r="F198" s="236">
        <v>-26132</v>
      </c>
      <c r="G198" s="231"/>
      <c r="H198" s="236">
        <v>18930</v>
      </c>
      <c r="I198" s="236">
        <v>2032</v>
      </c>
      <c r="J198" s="236">
        <v>169</v>
      </c>
      <c r="K198" s="236">
        <v>21131</v>
      </c>
      <c r="L198" s="231"/>
      <c r="M198" s="231">
        <v>0</v>
      </c>
      <c r="N198" s="236">
        <v>4427</v>
      </c>
      <c r="O198" s="236">
        <v>2058</v>
      </c>
      <c r="P198" s="236">
        <v>4495</v>
      </c>
      <c r="Q198" s="236">
        <v>10980</v>
      </c>
      <c r="R198" s="236"/>
      <c r="S198" s="236">
        <v>19757</v>
      </c>
      <c r="T198" s="236">
        <v>-3405</v>
      </c>
      <c r="U198" s="236">
        <v>16352</v>
      </c>
    </row>
    <row r="199" spans="1:21">
      <c r="A199" s="320">
        <v>36009</v>
      </c>
      <c r="B199" s="321" t="s">
        <v>176</v>
      </c>
      <c r="C199" s="216">
        <f t="shared" si="6"/>
        <v>9.179983724433638E-5</v>
      </c>
      <c r="D199" s="216">
        <f t="shared" si="7"/>
        <v>9.8099652375434527E-5</v>
      </c>
      <c r="E199" s="236">
        <f>VLOOKUP(A199,'2020 Summary'!$A:$F,6,FALSE)</f>
        <v>-4233</v>
      </c>
      <c r="F199" s="235">
        <v>-4516</v>
      </c>
      <c r="G199" s="232"/>
      <c r="H199" s="235">
        <v>3271</v>
      </c>
      <c r="I199" s="235">
        <v>351</v>
      </c>
      <c r="J199" s="235">
        <v>1987</v>
      </c>
      <c r="K199" s="235">
        <v>5609</v>
      </c>
      <c r="L199" s="232"/>
      <c r="M199" s="232">
        <v>0</v>
      </c>
      <c r="N199" s="235">
        <v>765</v>
      </c>
      <c r="O199" s="235">
        <v>356</v>
      </c>
      <c r="P199" s="235">
        <v>0</v>
      </c>
      <c r="Q199" s="235">
        <v>1121</v>
      </c>
      <c r="R199" s="235"/>
      <c r="S199" s="235">
        <v>3414</v>
      </c>
      <c r="T199" s="235">
        <v>492</v>
      </c>
      <c r="U199" s="235">
        <v>3906</v>
      </c>
    </row>
    <row r="200" spans="1:21">
      <c r="A200" s="320">
        <v>36100</v>
      </c>
      <c r="B200" s="321" t="s">
        <v>177</v>
      </c>
      <c r="C200" s="216">
        <f t="shared" si="6"/>
        <v>6.2229150078850081E-4</v>
      </c>
      <c r="D200" s="216">
        <f t="shared" si="7"/>
        <v>6.3429895712630361E-4</v>
      </c>
      <c r="E200" s="236">
        <f>VLOOKUP(A200,'2020 Summary'!$A:$F,6,FALSE)</f>
        <v>-27370</v>
      </c>
      <c r="F200" s="235">
        <v>-30613</v>
      </c>
      <c r="G200" s="232"/>
      <c r="H200" s="235">
        <v>22177</v>
      </c>
      <c r="I200" s="235">
        <v>2380</v>
      </c>
      <c r="J200" s="235">
        <v>3861</v>
      </c>
      <c r="K200" s="235">
        <v>28418</v>
      </c>
      <c r="L200" s="232"/>
      <c r="M200" s="232">
        <v>0</v>
      </c>
      <c r="N200" s="235">
        <v>5186</v>
      </c>
      <c r="O200" s="235">
        <v>2411</v>
      </c>
      <c r="P200" s="235">
        <v>0</v>
      </c>
      <c r="Q200" s="235">
        <v>7597</v>
      </c>
      <c r="R200" s="235"/>
      <c r="S200" s="235">
        <v>23145</v>
      </c>
      <c r="T200" s="235">
        <v>1659</v>
      </c>
      <c r="U200" s="235">
        <v>24804</v>
      </c>
    </row>
    <row r="201" spans="1:21">
      <c r="A201" s="320">
        <v>36102</v>
      </c>
      <c r="B201" s="321" t="s">
        <v>178</v>
      </c>
      <c r="C201" s="216">
        <f t="shared" si="6"/>
        <v>2.8190437176803745E-4</v>
      </c>
      <c r="D201" s="216">
        <f t="shared" si="7"/>
        <v>2.5100811123986096E-4</v>
      </c>
      <c r="E201" s="236">
        <f>VLOOKUP(A201,'2020 Summary'!$A:$F,6,FALSE)</f>
        <v>-10831</v>
      </c>
      <c r="F201" s="235">
        <v>-13868</v>
      </c>
      <c r="G201" s="232"/>
      <c r="H201" s="235">
        <v>10046</v>
      </c>
      <c r="I201" s="235">
        <v>1078</v>
      </c>
      <c r="J201" s="235">
        <v>0</v>
      </c>
      <c r="K201" s="235">
        <v>11124</v>
      </c>
      <c r="L201" s="232"/>
      <c r="M201" s="232">
        <v>0</v>
      </c>
      <c r="N201" s="235">
        <v>2349</v>
      </c>
      <c r="O201" s="235">
        <v>1092</v>
      </c>
      <c r="P201" s="235">
        <v>8646</v>
      </c>
      <c r="Q201" s="235">
        <v>12087</v>
      </c>
      <c r="R201" s="235"/>
      <c r="S201" s="235">
        <v>10485</v>
      </c>
      <c r="T201" s="235">
        <v>-3147</v>
      </c>
      <c r="U201" s="235">
        <v>7338</v>
      </c>
    </row>
    <row r="202" spans="1:21">
      <c r="A202" s="320">
        <v>36105</v>
      </c>
      <c r="B202" s="321" t="s">
        <v>179</v>
      </c>
      <c r="C202" s="216">
        <f t="shared" si="6"/>
        <v>3.2010009678621904E-4</v>
      </c>
      <c r="D202" s="216">
        <f t="shared" si="7"/>
        <v>3.1599073001158746E-4</v>
      </c>
      <c r="E202" s="236">
        <f>VLOOKUP(A202,'2020 Summary'!$A:$F,6,FALSE)</f>
        <v>-13635</v>
      </c>
      <c r="F202" s="235">
        <v>-15747</v>
      </c>
      <c r="G202" s="232"/>
      <c r="H202" s="235">
        <v>11407</v>
      </c>
      <c r="I202" s="235">
        <v>1224</v>
      </c>
      <c r="J202" s="235">
        <v>4110</v>
      </c>
      <c r="K202" s="235">
        <v>16741</v>
      </c>
      <c r="L202" s="232"/>
      <c r="M202" s="232">
        <v>0</v>
      </c>
      <c r="N202" s="235">
        <v>2668</v>
      </c>
      <c r="O202" s="235">
        <v>1240</v>
      </c>
      <c r="P202" s="235">
        <v>0</v>
      </c>
      <c r="Q202" s="235">
        <v>3908</v>
      </c>
      <c r="R202" s="235"/>
      <c r="S202" s="235">
        <v>11905</v>
      </c>
      <c r="T202" s="235">
        <v>1180</v>
      </c>
      <c r="U202" s="235">
        <v>13085</v>
      </c>
    </row>
    <row r="203" spans="1:21">
      <c r="A203" s="320">
        <v>36200</v>
      </c>
      <c r="B203" s="321" t="s">
        <v>180</v>
      </c>
      <c r="C203" s="216">
        <f t="shared" si="6"/>
        <v>1.2416964699364578E-3</v>
      </c>
      <c r="D203" s="216">
        <f t="shared" si="7"/>
        <v>1.284704519119351E-3</v>
      </c>
      <c r="E203" s="236">
        <f>VLOOKUP(A203,'2020 Summary'!$A:$F,6,FALSE)</f>
        <v>-55435</v>
      </c>
      <c r="F203" s="235">
        <v>-61084</v>
      </c>
      <c r="G203" s="232"/>
      <c r="H203" s="235">
        <v>44250</v>
      </c>
      <c r="I203" s="235">
        <v>4750</v>
      </c>
      <c r="J203" s="235">
        <v>15176</v>
      </c>
      <c r="K203" s="235">
        <v>64176</v>
      </c>
      <c r="L203" s="232"/>
      <c r="M203" s="232">
        <v>0</v>
      </c>
      <c r="N203" s="235">
        <v>10348</v>
      </c>
      <c r="O203" s="235">
        <v>4810</v>
      </c>
      <c r="P203" s="235">
        <v>0</v>
      </c>
      <c r="Q203" s="235">
        <v>15158</v>
      </c>
      <c r="R203" s="235"/>
      <c r="S203" s="235">
        <v>46183</v>
      </c>
      <c r="T203" s="235">
        <v>3386</v>
      </c>
      <c r="U203" s="235">
        <v>49569</v>
      </c>
    </row>
    <row r="204" spans="1:21">
      <c r="A204" s="320">
        <v>36205</v>
      </c>
      <c r="B204" s="321" t="s">
        <v>181</v>
      </c>
      <c r="C204" s="216">
        <f t="shared" si="6"/>
        <v>2.7009398526693922E-4</v>
      </c>
      <c r="D204" s="216">
        <f t="shared" si="7"/>
        <v>2.6600231749710314E-4</v>
      </c>
      <c r="E204" s="236">
        <f>VLOOKUP(A204,'2020 Summary'!$A:$F,6,FALSE)</f>
        <v>-11478</v>
      </c>
      <c r="F204" s="235">
        <v>-13287</v>
      </c>
      <c r="G204" s="232"/>
      <c r="H204" s="235">
        <v>9626</v>
      </c>
      <c r="I204" s="235">
        <v>1033</v>
      </c>
      <c r="J204" s="235">
        <v>0</v>
      </c>
      <c r="K204" s="235">
        <v>10659</v>
      </c>
      <c r="L204" s="232"/>
      <c r="M204" s="232">
        <v>0</v>
      </c>
      <c r="N204" s="235">
        <v>2251</v>
      </c>
      <c r="O204" s="235">
        <v>1046</v>
      </c>
      <c r="P204" s="235">
        <v>2024</v>
      </c>
      <c r="Q204" s="235">
        <v>5321</v>
      </c>
      <c r="R204" s="235"/>
      <c r="S204" s="235">
        <v>10046</v>
      </c>
      <c r="T204" s="235">
        <v>-444</v>
      </c>
      <c r="U204" s="235">
        <v>9602</v>
      </c>
    </row>
    <row r="205" spans="1:21">
      <c r="A205" s="320">
        <v>36300</v>
      </c>
      <c r="B205" s="321" t="s">
        <v>182</v>
      </c>
      <c r="C205" s="216">
        <f t="shared" si="6"/>
        <v>4.3630942131199901E-3</v>
      </c>
      <c r="D205" s="216">
        <f t="shared" si="7"/>
        <v>4.4260950173812281E-3</v>
      </c>
      <c r="E205" s="236">
        <f>VLOOKUP(A205,'2020 Summary'!$A:$F,6,FALSE)</f>
        <v>-190986</v>
      </c>
      <c r="F205" s="235">
        <v>-214638</v>
      </c>
      <c r="G205" s="232"/>
      <c r="H205" s="235">
        <v>155488</v>
      </c>
      <c r="I205" s="235">
        <v>16689</v>
      </c>
      <c r="J205" s="235">
        <v>5458</v>
      </c>
      <c r="K205" s="235">
        <v>177635</v>
      </c>
      <c r="L205" s="232"/>
      <c r="M205" s="232">
        <v>0</v>
      </c>
      <c r="N205" s="235">
        <v>36362</v>
      </c>
      <c r="O205" s="235">
        <v>16903</v>
      </c>
      <c r="P205" s="235">
        <v>5816</v>
      </c>
      <c r="Q205" s="235">
        <v>59081</v>
      </c>
      <c r="R205" s="235"/>
      <c r="S205" s="235">
        <v>162277</v>
      </c>
      <c r="T205" s="235">
        <v>-2462</v>
      </c>
      <c r="U205" s="235">
        <v>159815</v>
      </c>
    </row>
    <row r="206" spans="1:21">
      <c r="A206" s="320">
        <v>36301</v>
      </c>
      <c r="B206" s="321" t="s">
        <v>183</v>
      </c>
      <c r="C206" s="216">
        <f t="shared" si="6"/>
        <v>9.6902086834311675E-5</v>
      </c>
      <c r="D206" s="216">
        <f t="shared" si="7"/>
        <v>9.3696407879490144E-5</v>
      </c>
      <c r="E206" s="236">
        <f>VLOOKUP(A206,'2020 Summary'!$A:$F,6,FALSE)</f>
        <v>-4043</v>
      </c>
      <c r="F206" s="235">
        <v>-4767</v>
      </c>
      <c r="G206" s="232"/>
      <c r="H206" s="235">
        <v>3453</v>
      </c>
      <c r="I206" s="235">
        <v>371</v>
      </c>
      <c r="J206" s="235">
        <v>0</v>
      </c>
      <c r="K206" s="235">
        <v>3824</v>
      </c>
      <c r="L206" s="232"/>
      <c r="M206" s="232">
        <v>0</v>
      </c>
      <c r="N206" s="235">
        <v>808</v>
      </c>
      <c r="O206" s="235">
        <v>375</v>
      </c>
      <c r="P206" s="235">
        <v>2485</v>
      </c>
      <c r="Q206" s="235">
        <v>3668</v>
      </c>
      <c r="R206" s="235"/>
      <c r="S206" s="235">
        <v>3604</v>
      </c>
      <c r="T206" s="235">
        <v>-791</v>
      </c>
      <c r="U206" s="235">
        <v>2813</v>
      </c>
    </row>
    <row r="207" spans="1:21">
      <c r="A207" s="320">
        <v>36302</v>
      </c>
      <c r="B207" s="321" t="s">
        <v>184</v>
      </c>
      <c r="C207" s="216">
        <f t="shared" si="6"/>
        <v>1.3509781185249328E-4</v>
      </c>
      <c r="D207" s="216">
        <f t="shared" si="7"/>
        <v>1.3800695249130938E-4</v>
      </c>
      <c r="E207" s="236">
        <f>VLOOKUP(A207,'2020 Summary'!$A:$F,6,FALSE)</f>
        <v>-5955</v>
      </c>
      <c r="F207" s="236">
        <v>-6646</v>
      </c>
      <c r="G207" s="231"/>
      <c r="H207" s="236">
        <v>4815</v>
      </c>
      <c r="I207" s="236">
        <v>517</v>
      </c>
      <c r="J207" s="236">
        <v>54</v>
      </c>
      <c r="K207" s="236">
        <v>5386</v>
      </c>
      <c r="L207" s="231"/>
      <c r="M207" s="231">
        <v>0</v>
      </c>
      <c r="N207" s="236">
        <v>1126</v>
      </c>
      <c r="O207" s="236">
        <v>523</v>
      </c>
      <c r="P207" s="236">
        <v>3182</v>
      </c>
      <c r="Q207" s="236">
        <v>4831</v>
      </c>
      <c r="R207" s="236"/>
      <c r="S207" s="236">
        <v>5025</v>
      </c>
      <c r="T207" s="236">
        <v>-705</v>
      </c>
      <c r="U207" s="236">
        <v>4320</v>
      </c>
    </row>
    <row r="208" spans="1:21">
      <c r="A208" s="320">
        <v>36303</v>
      </c>
      <c r="B208" s="321" t="s">
        <v>351</v>
      </c>
      <c r="C208" s="216">
        <f t="shared" si="6"/>
        <v>2.0419162203705912E-4</v>
      </c>
      <c r="D208" s="216">
        <f t="shared" si="7"/>
        <v>1.8000000000000001E-4</v>
      </c>
      <c r="E208" s="236">
        <f>VLOOKUP(A208,'2020 Summary'!$A:$F,6,FALSE)</f>
        <v>-7767</v>
      </c>
      <c r="F208" s="235">
        <v>-10045</v>
      </c>
      <c r="G208" s="232"/>
      <c r="H208" s="235">
        <v>7277</v>
      </c>
      <c r="I208" s="235">
        <v>781</v>
      </c>
      <c r="J208" s="235">
        <v>0</v>
      </c>
      <c r="K208" s="235">
        <v>8058</v>
      </c>
      <c r="L208" s="232"/>
      <c r="M208" s="232">
        <v>0</v>
      </c>
      <c r="N208" s="235">
        <v>1702</v>
      </c>
      <c r="O208" s="235">
        <v>791</v>
      </c>
      <c r="P208" s="235">
        <v>14238</v>
      </c>
      <c r="Q208" s="235">
        <v>16731</v>
      </c>
      <c r="R208" s="235"/>
      <c r="S208" s="235">
        <v>7595</v>
      </c>
      <c r="T208" s="235">
        <v>-2957</v>
      </c>
      <c r="U208" s="235">
        <v>4638</v>
      </c>
    </row>
    <row r="209" spans="1:21">
      <c r="A209" s="320">
        <v>36305</v>
      </c>
      <c r="B209" s="321" t="s">
        <v>185</v>
      </c>
      <c r="C209" s="216">
        <f t="shared" si="6"/>
        <v>8.0430561564363552E-4</v>
      </c>
      <c r="D209" s="216">
        <f t="shared" si="7"/>
        <v>8.0971031286210888E-4</v>
      </c>
      <c r="E209" s="236">
        <f>VLOOKUP(A209,'2020 Summary'!$A:$F,6,FALSE)</f>
        <v>-34939</v>
      </c>
      <c r="F209" s="235">
        <v>-39567</v>
      </c>
      <c r="G209" s="232"/>
      <c r="H209" s="235">
        <v>28663</v>
      </c>
      <c r="I209" s="235">
        <v>3076</v>
      </c>
      <c r="J209" s="235">
        <v>6389</v>
      </c>
      <c r="K209" s="235">
        <v>38128</v>
      </c>
      <c r="L209" s="232"/>
      <c r="M209" s="232">
        <v>0</v>
      </c>
      <c r="N209" s="235">
        <v>6703</v>
      </c>
      <c r="O209" s="235">
        <v>3116</v>
      </c>
      <c r="P209" s="235">
        <v>0</v>
      </c>
      <c r="Q209" s="235">
        <v>9819</v>
      </c>
      <c r="R209" s="235"/>
      <c r="S209" s="235">
        <v>29914</v>
      </c>
      <c r="T209" s="235">
        <v>3773</v>
      </c>
      <c r="U209" s="235">
        <v>33687</v>
      </c>
    </row>
    <row r="210" spans="1:21">
      <c r="A210" s="320">
        <v>36310</v>
      </c>
      <c r="B210" s="321" t="s">
        <v>340</v>
      </c>
      <c r="C210" s="216">
        <f t="shared" si="6"/>
        <v>0</v>
      </c>
      <c r="D210" s="216">
        <f t="shared" si="7"/>
        <v>0</v>
      </c>
      <c r="E210" s="236">
        <f>VLOOKUP(A210,'2020 Summary'!$A:$F,6,FALSE)</f>
        <v>0</v>
      </c>
      <c r="F210" s="236">
        <v>0</v>
      </c>
      <c r="G210" s="231"/>
      <c r="H210" s="236">
        <v>0</v>
      </c>
      <c r="I210" s="236">
        <v>0</v>
      </c>
      <c r="J210" s="236">
        <v>1862</v>
      </c>
      <c r="K210" s="236">
        <v>1862</v>
      </c>
      <c r="L210" s="231"/>
      <c r="M210" s="231">
        <v>0</v>
      </c>
      <c r="N210" s="236">
        <v>0</v>
      </c>
      <c r="O210" s="236">
        <v>0</v>
      </c>
      <c r="P210" s="236">
        <v>0</v>
      </c>
      <c r="Q210" s="236">
        <v>0</v>
      </c>
      <c r="R210" s="236"/>
      <c r="S210" s="236">
        <v>0</v>
      </c>
      <c r="T210" s="236">
        <v>-148</v>
      </c>
      <c r="U210" s="236">
        <v>-148</v>
      </c>
    </row>
    <row r="211" spans="1:21">
      <c r="A211" s="320">
        <v>36400</v>
      </c>
      <c r="B211" s="321" t="s">
        <v>186</v>
      </c>
      <c r="C211" s="216">
        <f t="shared" si="6"/>
        <v>4.4658913293610459E-3</v>
      </c>
      <c r="D211" s="216">
        <f t="shared" si="7"/>
        <v>4.562201622247972E-3</v>
      </c>
      <c r="E211" s="236">
        <f>VLOOKUP(A211,'2020 Summary'!$A:$F,6,FALSE)</f>
        <v>-196859</v>
      </c>
      <c r="F211" s="235">
        <v>-219695</v>
      </c>
      <c r="G211" s="232"/>
      <c r="H211" s="235">
        <v>159151</v>
      </c>
      <c r="I211" s="235">
        <v>17082</v>
      </c>
      <c r="J211" s="235">
        <v>40992</v>
      </c>
      <c r="K211" s="235">
        <v>217225</v>
      </c>
      <c r="L211" s="232"/>
      <c r="M211" s="232">
        <v>0</v>
      </c>
      <c r="N211" s="235">
        <v>37219</v>
      </c>
      <c r="O211" s="235">
        <v>17301</v>
      </c>
      <c r="P211" s="235">
        <v>0</v>
      </c>
      <c r="Q211" s="235">
        <v>54520</v>
      </c>
      <c r="R211" s="235"/>
      <c r="S211" s="235">
        <v>166100</v>
      </c>
      <c r="T211" s="235">
        <v>6490</v>
      </c>
      <c r="U211" s="235">
        <v>172590</v>
      </c>
    </row>
    <row r="212" spans="1:21">
      <c r="A212" s="320">
        <v>36405</v>
      </c>
      <c r="B212" s="321" t="s">
        <v>352</v>
      </c>
      <c r="C212" s="216">
        <f t="shared" si="6"/>
        <v>7.2580008609588809E-4</v>
      </c>
      <c r="D212" s="216">
        <f t="shared" si="7"/>
        <v>7.4139049826187715E-4</v>
      </c>
      <c r="E212" s="236">
        <f>VLOOKUP(A212,'2020 Summary'!$A:$F,6,FALSE)</f>
        <v>-31991</v>
      </c>
      <c r="F212" s="235">
        <v>-35705</v>
      </c>
      <c r="G212" s="232"/>
      <c r="H212" s="235">
        <v>25865</v>
      </c>
      <c r="I212" s="235">
        <v>2776</v>
      </c>
      <c r="J212" s="235">
        <v>9231</v>
      </c>
      <c r="K212" s="235">
        <v>37872</v>
      </c>
      <c r="L212" s="232"/>
      <c r="M212" s="232">
        <v>0</v>
      </c>
      <c r="N212" s="235">
        <v>6049</v>
      </c>
      <c r="O212" s="235">
        <v>2812</v>
      </c>
      <c r="P212" s="235">
        <v>0</v>
      </c>
      <c r="Q212" s="235">
        <v>8861</v>
      </c>
      <c r="R212" s="235"/>
      <c r="S212" s="235">
        <v>26995</v>
      </c>
      <c r="T212" s="235">
        <v>772</v>
      </c>
      <c r="U212" s="235">
        <v>27767</v>
      </c>
    </row>
    <row r="213" spans="1:21">
      <c r="A213" s="320">
        <v>36500</v>
      </c>
      <c r="B213" s="321" t="s">
        <v>187</v>
      </c>
      <c r="C213" s="216">
        <f t="shared" si="6"/>
        <v>9.4486954269431336E-3</v>
      </c>
      <c r="D213" s="216">
        <f t="shared" si="7"/>
        <v>9.6625955967555039E-3</v>
      </c>
      <c r="E213" s="236">
        <f>VLOOKUP(A213,'2020 Summary'!$A:$F,6,FALSE)</f>
        <v>-416941</v>
      </c>
      <c r="F213" s="235">
        <v>-464819</v>
      </c>
      <c r="G213" s="232"/>
      <c r="H213" s="235">
        <v>336723</v>
      </c>
      <c r="I213" s="235">
        <v>36141</v>
      </c>
      <c r="J213" s="235">
        <v>17692</v>
      </c>
      <c r="K213" s="235">
        <v>390556</v>
      </c>
      <c r="L213" s="232"/>
      <c r="M213" s="232">
        <v>0</v>
      </c>
      <c r="N213" s="235">
        <v>78745</v>
      </c>
      <c r="O213" s="235">
        <v>36604</v>
      </c>
      <c r="P213" s="235">
        <v>11841</v>
      </c>
      <c r="Q213" s="235">
        <v>127190</v>
      </c>
      <c r="R213" s="235"/>
      <c r="S213" s="235">
        <v>351425</v>
      </c>
      <c r="T213" s="235">
        <v>-10335</v>
      </c>
      <c r="U213" s="235">
        <v>341090</v>
      </c>
    </row>
    <row r="214" spans="1:21">
      <c r="A214" s="320">
        <v>36501</v>
      </c>
      <c r="B214" s="321" t="s">
        <v>475</v>
      </c>
      <c r="C214" s="216">
        <f t="shared" si="6"/>
        <v>1.2710903062197417E-4</v>
      </c>
      <c r="D214" s="216">
        <f t="shared" si="7"/>
        <v>1.2400926998841252E-4</v>
      </c>
      <c r="E214" s="236">
        <f>VLOOKUP(A214,'2020 Summary'!$A:$F,6,FALSE)</f>
        <v>-5351</v>
      </c>
      <c r="F214" s="235">
        <v>-6253</v>
      </c>
      <c r="G214" s="232"/>
      <c r="H214" s="235">
        <v>4529</v>
      </c>
      <c r="I214" s="235">
        <v>486</v>
      </c>
      <c r="J214" s="235">
        <v>165</v>
      </c>
      <c r="K214" s="235">
        <v>5180</v>
      </c>
      <c r="L214" s="232"/>
      <c r="M214" s="232">
        <v>0</v>
      </c>
      <c r="N214" s="235">
        <v>1059</v>
      </c>
      <c r="O214" s="235">
        <v>492</v>
      </c>
      <c r="P214" s="235">
        <v>959</v>
      </c>
      <c r="Q214" s="235">
        <v>2510</v>
      </c>
      <c r="R214" s="235"/>
      <c r="S214" s="235">
        <v>4727</v>
      </c>
      <c r="T214" s="235">
        <v>-797</v>
      </c>
      <c r="U214" s="235">
        <v>3930</v>
      </c>
    </row>
    <row r="215" spans="1:21">
      <c r="A215" s="320">
        <v>36502</v>
      </c>
      <c r="B215" s="321" t="s">
        <v>189</v>
      </c>
      <c r="C215" s="216">
        <f t="shared" si="6"/>
        <v>4.0899307470240216E-5</v>
      </c>
      <c r="D215" s="216">
        <f t="shared" si="7"/>
        <v>4.7995365005793741E-5</v>
      </c>
      <c r="E215" s="236">
        <f>VLOOKUP(A215,'2020 Summary'!$A:$F,6,FALSE)</f>
        <v>-2071</v>
      </c>
      <c r="F215" s="235">
        <v>-2012</v>
      </c>
      <c r="G215" s="232"/>
      <c r="H215" s="235">
        <v>1458</v>
      </c>
      <c r="I215" s="235">
        <v>156</v>
      </c>
      <c r="J215" s="235">
        <v>462</v>
      </c>
      <c r="K215" s="235">
        <v>2076</v>
      </c>
      <c r="L215" s="232"/>
      <c r="M215" s="232">
        <v>0</v>
      </c>
      <c r="N215" s="235">
        <v>341</v>
      </c>
      <c r="O215" s="235">
        <v>158</v>
      </c>
      <c r="P215" s="235">
        <v>545</v>
      </c>
      <c r="Q215" s="235">
        <v>1044</v>
      </c>
      <c r="R215" s="235"/>
      <c r="S215" s="235">
        <v>1521</v>
      </c>
      <c r="T215" s="235">
        <v>-112</v>
      </c>
      <c r="U215" s="235">
        <v>1409</v>
      </c>
    </row>
    <row r="216" spans="1:21">
      <c r="A216" s="320">
        <v>36505</v>
      </c>
      <c r="B216" s="321" t="s">
        <v>190</v>
      </c>
      <c r="C216" s="216">
        <f t="shared" si="6"/>
        <v>1.7537915761940579E-3</v>
      </c>
      <c r="D216" s="216">
        <f t="shared" si="7"/>
        <v>1.8100115874855156E-3</v>
      </c>
      <c r="E216" s="236">
        <f>VLOOKUP(A216,'2020 Summary'!$A:$F,6,FALSE)</f>
        <v>-78102</v>
      </c>
      <c r="F216" s="235">
        <v>-86276</v>
      </c>
      <c r="G216" s="232"/>
      <c r="H216" s="235">
        <v>62500</v>
      </c>
      <c r="I216" s="235">
        <v>6708</v>
      </c>
      <c r="J216" s="235">
        <v>17142</v>
      </c>
      <c r="K216" s="235">
        <v>86350</v>
      </c>
      <c r="L216" s="232"/>
      <c r="M216" s="232">
        <v>0</v>
      </c>
      <c r="N216" s="235">
        <v>14616</v>
      </c>
      <c r="O216" s="235">
        <v>6794</v>
      </c>
      <c r="P216" s="235">
        <v>0</v>
      </c>
      <c r="Q216" s="235">
        <v>21410</v>
      </c>
      <c r="R216" s="235"/>
      <c r="S216" s="235">
        <v>65229</v>
      </c>
      <c r="T216" s="235">
        <v>2731</v>
      </c>
      <c r="U216" s="235">
        <v>67960</v>
      </c>
    </row>
    <row r="217" spans="1:21">
      <c r="A217" s="320">
        <v>36600</v>
      </c>
      <c r="B217" s="321" t="s">
        <v>191</v>
      </c>
      <c r="C217" s="216">
        <f t="shared" si="6"/>
        <v>5.9899597078805591E-4</v>
      </c>
      <c r="D217" s="216">
        <f t="shared" si="7"/>
        <v>6.384009269988412E-4</v>
      </c>
      <c r="E217" s="236">
        <f>VLOOKUP(A217,'2020 Summary'!$A:$F,6,FALSE)</f>
        <v>-27547</v>
      </c>
      <c r="F217" s="235">
        <v>-29467</v>
      </c>
      <c r="G217" s="232"/>
      <c r="H217" s="235">
        <v>21347</v>
      </c>
      <c r="I217" s="235">
        <v>2291</v>
      </c>
      <c r="J217" s="235">
        <v>9695</v>
      </c>
      <c r="K217" s="235">
        <v>33333</v>
      </c>
      <c r="L217" s="232"/>
      <c r="M217" s="232">
        <v>0</v>
      </c>
      <c r="N217" s="235">
        <v>4992</v>
      </c>
      <c r="O217" s="235">
        <v>2321</v>
      </c>
      <c r="P217" s="235">
        <v>0</v>
      </c>
      <c r="Q217" s="235">
        <v>7313</v>
      </c>
      <c r="R217" s="235"/>
      <c r="S217" s="235">
        <v>22279</v>
      </c>
      <c r="T217" s="235">
        <v>2903</v>
      </c>
      <c r="U217" s="235">
        <v>25182</v>
      </c>
    </row>
    <row r="218" spans="1:21">
      <c r="A218" s="320">
        <v>36601</v>
      </c>
      <c r="B218" s="321" t="s">
        <v>192</v>
      </c>
      <c r="C218" s="216">
        <f t="shared" si="6"/>
        <v>3.529089845878928E-4</v>
      </c>
      <c r="D218" s="216">
        <f t="shared" si="7"/>
        <v>4.0389339513325609E-4</v>
      </c>
      <c r="E218" s="236">
        <f>VLOOKUP(A218,'2020 Summary'!$A:$F,6,FALSE)</f>
        <v>-17428</v>
      </c>
      <c r="F218" s="235">
        <v>-17361</v>
      </c>
      <c r="G218" s="232"/>
      <c r="H218" s="235">
        <v>12576</v>
      </c>
      <c r="I218" s="235">
        <v>1350</v>
      </c>
      <c r="J218" s="235">
        <v>5006</v>
      </c>
      <c r="K218" s="235">
        <v>18932</v>
      </c>
      <c r="L218" s="232"/>
      <c r="M218" s="232">
        <v>0</v>
      </c>
      <c r="N218" s="235">
        <v>2941</v>
      </c>
      <c r="O218" s="235">
        <v>1367</v>
      </c>
      <c r="P218" s="235">
        <v>2753</v>
      </c>
      <c r="Q218" s="235">
        <v>7061</v>
      </c>
      <c r="R218" s="235"/>
      <c r="S218" s="235">
        <v>13125</v>
      </c>
      <c r="T218" s="235">
        <v>-2111</v>
      </c>
      <c r="U218" s="235">
        <v>11014</v>
      </c>
    </row>
    <row r="219" spans="1:21">
      <c r="A219" s="320">
        <v>36700</v>
      </c>
      <c r="B219" s="321" t="s">
        <v>193</v>
      </c>
      <c r="C219" s="216">
        <f t="shared" si="6"/>
        <v>8.5228099117072992E-3</v>
      </c>
      <c r="D219" s="216">
        <f t="shared" si="7"/>
        <v>8.5154113557358059E-3</v>
      </c>
      <c r="E219" s="236">
        <f>VLOOKUP(A219,'2020 Summary'!$A:$F,6,FALSE)</f>
        <v>-367440</v>
      </c>
      <c r="F219" s="236">
        <v>-419271</v>
      </c>
      <c r="G219" s="231"/>
      <c r="H219" s="236">
        <v>303727</v>
      </c>
      <c r="I219" s="236">
        <v>32600</v>
      </c>
      <c r="J219" s="236">
        <v>0</v>
      </c>
      <c r="K219" s="236">
        <v>336327</v>
      </c>
      <c r="L219" s="231"/>
      <c r="M219" s="231">
        <v>0</v>
      </c>
      <c r="N219" s="236">
        <v>71029</v>
      </c>
      <c r="O219" s="236">
        <v>33017</v>
      </c>
      <c r="P219" s="236">
        <v>47574</v>
      </c>
      <c r="Q219" s="236">
        <v>151620</v>
      </c>
      <c r="R219" s="236"/>
      <c r="S219" s="236">
        <v>316989</v>
      </c>
      <c r="T219" s="236">
        <v>-16334</v>
      </c>
      <c r="U219" s="236">
        <v>300655</v>
      </c>
    </row>
    <row r="220" spans="1:21">
      <c r="A220" s="320">
        <v>36701</v>
      </c>
      <c r="B220" s="321" t="s">
        <v>194</v>
      </c>
      <c r="C220" s="216">
        <f t="shared" si="6"/>
        <v>4.250519479138782E-5</v>
      </c>
      <c r="D220" s="216">
        <f t="shared" si="7"/>
        <v>4.4101969872537659E-5</v>
      </c>
      <c r="E220" s="236">
        <f>VLOOKUP(A220,'2020 Summary'!$A:$F,6,FALSE)</f>
        <v>-1903</v>
      </c>
      <c r="F220" s="235">
        <v>-2091</v>
      </c>
      <c r="G220" s="232"/>
      <c r="H220" s="235">
        <v>1515</v>
      </c>
      <c r="I220" s="235">
        <v>163</v>
      </c>
      <c r="J220" s="235">
        <v>0</v>
      </c>
      <c r="K220" s="235">
        <v>1678</v>
      </c>
      <c r="L220" s="232"/>
      <c r="M220" s="232">
        <v>0</v>
      </c>
      <c r="N220" s="235">
        <v>354</v>
      </c>
      <c r="O220" s="235">
        <v>165</v>
      </c>
      <c r="P220" s="235">
        <v>1515</v>
      </c>
      <c r="Q220" s="235">
        <v>2034</v>
      </c>
      <c r="R220" s="235"/>
      <c r="S220" s="235">
        <v>1581</v>
      </c>
      <c r="T220" s="235">
        <v>-148</v>
      </c>
      <c r="U220" s="235">
        <v>1433</v>
      </c>
    </row>
    <row r="221" spans="1:21">
      <c r="A221" s="320">
        <v>36705</v>
      </c>
      <c r="B221" s="321" t="s">
        <v>195</v>
      </c>
      <c r="C221" s="216">
        <f t="shared" si="6"/>
        <v>9.0590339831573316E-4</v>
      </c>
      <c r="D221" s="216">
        <f t="shared" si="7"/>
        <v>9.6210892236384701E-4</v>
      </c>
      <c r="E221" s="236">
        <f>VLOOKUP(A221,'2020 Summary'!$A:$F,6,FALSE)</f>
        <v>-41515</v>
      </c>
      <c r="F221" s="235">
        <v>-44565</v>
      </c>
      <c r="G221" s="232"/>
      <c r="H221" s="235">
        <v>32284</v>
      </c>
      <c r="I221" s="235">
        <v>3465</v>
      </c>
      <c r="J221" s="235">
        <v>6535</v>
      </c>
      <c r="K221" s="235">
        <v>42284</v>
      </c>
      <c r="L221" s="232"/>
      <c r="M221" s="232">
        <v>0</v>
      </c>
      <c r="N221" s="235">
        <v>7550</v>
      </c>
      <c r="O221" s="235">
        <v>3509</v>
      </c>
      <c r="P221" s="235">
        <v>1743</v>
      </c>
      <c r="Q221" s="235">
        <v>12802</v>
      </c>
      <c r="R221" s="235"/>
      <c r="S221" s="235">
        <v>33693</v>
      </c>
      <c r="T221" s="235">
        <v>153</v>
      </c>
      <c r="U221" s="235">
        <v>33846</v>
      </c>
    </row>
    <row r="222" spans="1:21">
      <c r="A222" s="320">
        <v>36800</v>
      </c>
      <c r="B222" s="321" t="s">
        <v>196</v>
      </c>
      <c r="C222" s="216">
        <f t="shared" si="6"/>
        <v>2.9097052044185809E-3</v>
      </c>
      <c r="D222" s="216">
        <f t="shared" si="7"/>
        <v>2.9768018539976823E-3</v>
      </c>
      <c r="E222" s="236">
        <f>VLOOKUP(A222,'2020 Summary'!$A:$F,6,FALSE)</f>
        <v>-128449</v>
      </c>
      <c r="F222" s="236">
        <v>-143140</v>
      </c>
      <c r="G222" s="231"/>
      <c r="H222" s="236">
        <v>103693</v>
      </c>
      <c r="I222" s="236">
        <v>11130</v>
      </c>
      <c r="J222" s="236">
        <v>18030</v>
      </c>
      <c r="K222" s="236">
        <v>132853</v>
      </c>
      <c r="L222" s="231"/>
      <c r="M222" s="231">
        <v>0</v>
      </c>
      <c r="N222" s="236">
        <v>24249</v>
      </c>
      <c r="O222" s="236">
        <v>11272</v>
      </c>
      <c r="P222" s="236">
        <v>3349</v>
      </c>
      <c r="Q222" s="236">
        <v>38870</v>
      </c>
      <c r="R222" s="236"/>
      <c r="S222" s="236">
        <v>108220</v>
      </c>
      <c r="T222" s="236">
        <v>1272</v>
      </c>
      <c r="U222" s="236">
        <v>109492</v>
      </c>
    </row>
    <row r="223" spans="1:21">
      <c r="A223" s="320">
        <v>36802</v>
      </c>
      <c r="B223" s="321" t="s">
        <v>197</v>
      </c>
      <c r="C223" s="216">
        <f t="shared" si="6"/>
        <v>2.4269226236938268E-4</v>
      </c>
      <c r="D223" s="216">
        <f t="shared" si="7"/>
        <v>1.9719582850521436E-4</v>
      </c>
      <c r="E223" s="236">
        <f>VLOOKUP(A223,'2020 Summary'!$A:$F,6,FALSE)</f>
        <v>-8509</v>
      </c>
      <c r="F223" s="235">
        <v>-11939</v>
      </c>
      <c r="G223" s="232"/>
      <c r="H223" s="235">
        <v>8649</v>
      </c>
      <c r="I223" s="235">
        <v>928</v>
      </c>
      <c r="J223" s="235">
        <v>0</v>
      </c>
      <c r="K223" s="235">
        <v>9577</v>
      </c>
      <c r="L223" s="232"/>
      <c r="M223" s="232">
        <v>0</v>
      </c>
      <c r="N223" s="235">
        <v>2023</v>
      </c>
      <c r="O223" s="235">
        <v>940</v>
      </c>
      <c r="P223" s="235">
        <v>10686</v>
      </c>
      <c r="Q223" s="235">
        <v>13649</v>
      </c>
      <c r="R223" s="235"/>
      <c r="S223" s="235">
        <v>9027</v>
      </c>
      <c r="T223" s="235">
        <v>-2811</v>
      </c>
      <c r="U223" s="235">
        <v>6216</v>
      </c>
    </row>
    <row r="224" spans="1:21">
      <c r="A224" s="320">
        <v>36810</v>
      </c>
      <c r="B224" s="321" t="s">
        <v>353</v>
      </c>
      <c r="C224" s="216">
        <f t="shared" si="6"/>
        <v>5.8372987739334888E-3</v>
      </c>
      <c r="D224" s="216">
        <f t="shared" si="7"/>
        <v>5.9336037079953654E-3</v>
      </c>
      <c r="E224" s="236">
        <f>VLOOKUP(A224,'2020 Summary'!$A:$F,6,FALSE)</f>
        <v>-256035</v>
      </c>
      <c r="F224" s="235">
        <v>-287160</v>
      </c>
      <c r="G224" s="232"/>
      <c r="H224" s="235">
        <v>208024</v>
      </c>
      <c r="I224" s="235">
        <v>22328</v>
      </c>
      <c r="J224" s="235">
        <v>3578</v>
      </c>
      <c r="K224" s="235">
        <v>233930</v>
      </c>
      <c r="L224" s="232"/>
      <c r="M224" s="232">
        <v>0</v>
      </c>
      <c r="N224" s="235">
        <v>48648</v>
      </c>
      <c r="O224" s="235">
        <v>22614</v>
      </c>
      <c r="P224" s="235">
        <v>16855</v>
      </c>
      <c r="Q224" s="235">
        <v>88117</v>
      </c>
      <c r="R224" s="235"/>
      <c r="S224" s="235">
        <v>217107</v>
      </c>
      <c r="T224" s="235">
        <v>-5864</v>
      </c>
      <c r="U224" s="235">
        <v>211243</v>
      </c>
    </row>
    <row r="225" spans="1:21">
      <c r="A225" s="320">
        <v>36900</v>
      </c>
      <c r="B225" s="321" t="s">
        <v>198</v>
      </c>
      <c r="C225" s="216">
        <f t="shared" si="6"/>
        <v>5.5769010956562644E-4</v>
      </c>
      <c r="D225" s="216">
        <f t="shared" si="7"/>
        <v>5.5511008111239863E-4</v>
      </c>
      <c r="E225" s="236">
        <f>VLOOKUP(A225,'2020 Summary'!$A:$F,6,FALSE)</f>
        <v>-23953</v>
      </c>
      <c r="F225" s="235">
        <v>-27435</v>
      </c>
      <c r="G225" s="232"/>
      <c r="H225" s="235">
        <v>19875</v>
      </c>
      <c r="I225" s="235">
        <v>2133</v>
      </c>
      <c r="J225" s="235">
        <v>1597</v>
      </c>
      <c r="K225" s="235">
        <v>23605</v>
      </c>
      <c r="L225" s="232"/>
      <c r="M225" s="232">
        <v>0</v>
      </c>
      <c r="N225" s="235">
        <v>4648</v>
      </c>
      <c r="O225" s="235">
        <v>2161</v>
      </c>
      <c r="P225" s="235">
        <v>223</v>
      </c>
      <c r="Q225" s="235">
        <v>7032</v>
      </c>
      <c r="R225" s="235"/>
      <c r="S225" s="235">
        <v>20743</v>
      </c>
      <c r="T225" s="235">
        <v>385</v>
      </c>
      <c r="U225" s="235">
        <v>21128</v>
      </c>
    </row>
    <row r="226" spans="1:21">
      <c r="A226" s="320">
        <v>36901</v>
      </c>
      <c r="B226" s="321" t="s">
        <v>199</v>
      </c>
      <c r="C226" s="216">
        <f t="shared" si="6"/>
        <v>2.2010820143526891E-4</v>
      </c>
      <c r="D226" s="216">
        <f t="shared" si="7"/>
        <v>2.2180764774044033E-4</v>
      </c>
      <c r="E226" s="236">
        <f>VLOOKUP(A226,'2020 Summary'!$A:$F,6,FALSE)</f>
        <v>-9571</v>
      </c>
      <c r="F226" s="235">
        <v>-10828</v>
      </c>
      <c r="G226" s="232"/>
      <c r="H226" s="235">
        <v>7844</v>
      </c>
      <c r="I226" s="235">
        <v>842</v>
      </c>
      <c r="J226" s="235">
        <v>49</v>
      </c>
      <c r="K226" s="235">
        <v>8735</v>
      </c>
      <c r="L226" s="232"/>
      <c r="M226" s="232">
        <v>0</v>
      </c>
      <c r="N226" s="235">
        <v>1834</v>
      </c>
      <c r="O226" s="235">
        <v>853</v>
      </c>
      <c r="P226" s="235">
        <v>1954</v>
      </c>
      <c r="Q226" s="235">
        <v>4641</v>
      </c>
      <c r="R226" s="235"/>
      <c r="S226" s="235">
        <v>8186</v>
      </c>
      <c r="T226" s="235">
        <v>-376</v>
      </c>
      <c r="U226" s="235">
        <v>7810</v>
      </c>
    </row>
    <row r="227" spans="1:21">
      <c r="A227" s="320">
        <v>36905</v>
      </c>
      <c r="B227" s="321" t="s">
        <v>200</v>
      </c>
      <c r="C227" s="216">
        <f t="shared" si="6"/>
        <v>2.0120345195846802E-4</v>
      </c>
      <c r="D227" s="216">
        <f t="shared" si="7"/>
        <v>2.0329084588644264E-4</v>
      </c>
      <c r="E227" s="236">
        <f>VLOOKUP(A227,'2020 Summary'!$A:$F,6,FALSE)</f>
        <v>-8772</v>
      </c>
      <c r="F227" s="235">
        <v>-9898</v>
      </c>
      <c r="G227" s="232"/>
      <c r="H227" s="235">
        <v>7170</v>
      </c>
      <c r="I227" s="235">
        <v>770</v>
      </c>
      <c r="J227" s="235">
        <v>316</v>
      </c>
      <c r="K227" s="235">
        <v>8256</v>
      </c>
      <c r="L227" s="232"/>
      <c r="M227" s="232">
        <v>0</v>
      </c>
      <c r="N227" s="235">
        <v>1677</v>
      </c>
      <c r="O227" s="235">
        <v>779</v>
      </c>
      <c r="P227" s="235">
        <v>178</v>
      </c>
      <c r="Q227" s="235">
        <v>2634</v>
      </c>
      <c r="R227" s="235"/>
      <c r="S227" s="235">
        <v>7483</v>
      </c>
      <c r="T227" s="235">
        <v>264</v>
      </c>
      <c r="U227" s="235">
        <v>7747</v>
      </c>
    </row>
    <row r="228" spans="1:21">
      <c r="A228" s="320">
        <v>37000</v>
      </c>
      <c r="B228" s="321" t="s">
        <v>201</v>
      </c>
      <c r="C228" s="216">
        <f t="shared" si="6"/>
        <v>1.8131077686384721E-3</v>
      </c>
      <c r="D228" s="216">
        <f t="shared" si="7"/>
        <v>1.8621089223638471E-3</v>
      </c>
      <c r="E228" s="236">
        <f>VLOOKUP(A228,'2020 Summary'!$A:$F,6,FALSE)</f>
        <v>-80350</v>
      </c>
      <c r="F228" s="235">
        <v>-89194</v>
      </c>
      <c r="G228" s="232"/>
      <c r="H228" s="235">
        <v>64613</v>
      </c>
      <c r="I228" s="235">
        <v>6935</v>
      </c>
      <c r="J228" s="235">
        <v>8877</v>
      </c>
      <c r="K228" s="235">
        <v>80425</v>
      </c>
      <c r="L228" s="232"/>
      <c r="M228" s="232">
        <v>0</v>
      </c>
      <c r="N228" s="235">
        <v>15110</v>
      </c>
      <c r="O228" s="235">
        <v>7024</v>
      </c>
      <c r="P228" s="235">
        <v>2418</v>
      </c>
      <c r="Q228" s="235">
        <v>24552</v>
      </c>
      <c r="R228" s="235"/>
      <c r="S228" s="235">
        <v>67435</v>
      </c>
      <c r="T228" s="235">
        <v>1935</v>
      </c>
      <c r="U228" s="235">
        <v>69370</v>
      </c>
    </row>
    <row r="229" spans="1:21">
      <c r="A229" s="320">
        <v>37001</v>
      </c>
      <c r="B229" s="321" t="s">
        <v>476</v>
      </c>
      <c r="C229" s="216">
        <f t="shared" si="6"/>
        <v>1.5280322776033584E-4</v>
      </c>
      <c r="D229" s="216">
        <f t="shared" si="7"/>
        <v>1.3200463499420627E-4</v>
      </c>
      <c r="E229" s="236">
        <f>VLOOKUP(A229,'2020 Summary'!$A:$F,6,FALSE)</f>
        <v>-5696</v>
      </c>
      <c r="F229" s="235">
        <v>-7517</v>
      </c>
      <c r="G229" s="232"/>
      <c r="H229" s="235">
        <v>5445</v>
      </c>
      <c r="I229" s="235">
        <v>584</v>
      </c>
      <c r="J229" s="235">
        <v>0</v>
      </c>
      <c r="K229" s="235">
        <v>6029</v>
      </c>
      <c r="L229" s="232"/>
      <c r="M229" s="232">
        <v>0</v>
      </c>
      <c r="N229" s="235">
        <v>1273</v>
      </c>
      <c r="O229" s="235">
        <v>592</v>
      </c>
      <c r="P229" s="235">
        <v>6455</v>
      </c>
      <c r="Q229" s="235">
        <v>8320</v>
      </c>
      <c r="R229" s="235"/>
      <c r="S229" s="235">
        <v>5683</v>
      </c>
      <c r="T229" s="235">
        <v>-1865</v>
      </c>
      <c r="U229" s="235">
        <v>3818</v>
      </c>
    </row>
    <row r="230" spans="1:21">
      <c r="A230" s="320">
        <v>37005</v>
      </c>
      <c r="B230" s="321" t="s">
        <v>202</v>
      </c>
      <c r="C230" s="216">
        <f t="shared" si="6"/>
        <v>4.5739329890053432E-4</v>
      </c>
      <c r="D230" s="216">
        <f t="shared" si="7"/>
        <v>4.4950173812282734E-4</v>
      </c>
      <c r="E230" s="236">
        <f>VLOOKUP(A230,'2020 Summary'!$A:$F,6,FALSE)</f>
        <v>-19396</v>
      </c>
      <c r="F230" s="235">
        <v>-22501</v>
      </c>
      <c r="G230" s="232"/>
      <c r="H230" s="235">
        <v>16300</v>
      </c>
      <c r="I230" s="235">
        <v>1750</v>
      </c>
      <c r="J230" s="235">
        <v>2687</v>
      </c>
      <c r="K230" s="235">
        <v>20737</v>
      </c>
      <c r="L230" s="232"/>
      <c r="M230" s="232">
        <v>0</v>
      </c>
      <c r="N230" s="235">
        <v>3812</v>
      </c>
      <c r="O230" s="235">
        <v>1772</v>
      </c>
      <c r="P230" s="235">
        <v>0</v>
      </c>
      <c r="Q230" s="235">
        <v>5584</v>
      </c>
      <c r="R230" s="235"/>
      <c r="S230" s="235">
        <v>17012</v>
      </c>
      <c r="T230" s="235">
        <v>1742</v>
      </c>
      <c r="U230" s="235">
        <v>18754</v>
      </c>
    </row>
    <row r="231" spans="1:21">
      <c r="A231" s="320">
        <v>37100</v>
      </c>
      <c r="B231" s="321" t="s">
        <v>203</v>
      </c>
      <c r="C231" s="216">
        <f t="shared" si="6"/>
        <v>3.0403105973093826E-3</v>
      </c>
      <c r="D231" s="216">
        <f t="shared" si="7"/>
        <v>2.9784936268829666E-3</v>
      </c>
      <c r="E231" s="236">
        <f>VLOOKUP(A231,'2020 Summary'!$A:$F,6,FALSE)</f>
        <v>-128522</v>
      </c>
      <c r="F231" s="236">
        <v>-149565</v>
      </c>
      <c r="G231" s="231"/>
      <c r="H231" s="236">
        <v>108347</v>
      </c>
      <c r="I231" s="236">
        <v>11629</v>
      </c>
      <c r="J231" s="236">
        <v>0</v>
      </c>
      <c r="K231" s="236">
        <v>119976</v>
      </c>
      <c r="L231" s="231"/>
      <c r="M231" s="231">
        <v>0</v>
      </c>
      <c r="N231" s="236">
        <v>25338</v>
      </c>
      <c r="O231" s="236">
        <v>11778</v>
      </c>
      <c r="P231" s="236">
        <v>21310</v>
      </c>
      <c r="Q231" s="236">
        <v>58426</v>
      </c>
      <c r="R231" s="236"/>
      <c r="S231" s="236">
        <v>113078</v>
      </c>
      <c r="T231" s="236">
        <v>-7162</v>
      </c>
      <c r="U231" s="236">
        <v>105916</v>
      </c>
    </row>
    <row r="232" spans="1:21">
      <c r="A232" s="320">
        <v>37200</v>
      </c>
      <c r="B232" s="321" t="s">
        <v>204</v>
      </c>
      <c r="C232" s="216">
        <f t="shared" si="6"/>
        <v>6.0460641256826779E-4</v>
      </c>
      <c r="D232" s="216">
        <f t="shared" si="7"/>
        <v>6.1149478563151793E-4</v>
      </c>
      <c r="E232" s="236">
        <f>VLOOKUP(A232,'2020 Summary'!$A:$F,6,FALSE)</f>
        <v>-26386</v>
      </c>
      <c r="F232" s="235">
        <v>-29743</v>
      </c>
      <c r="G232" s="232"/>
      <c r="H232" s="235">
        <v>21546</v>
      </c>
      <c r="I232" s="235">
        <v>2313</v>
      </c>
      <c r="J232" s="235">
        <v>2555</v>
      </c>
      <c r="K232" s="235">
        <v>26414</v>
      </c>
      <c r="L232" s="232"/>
      <c r="M232" s="232">
        <v>0</v>
      </c>
      <c r="N232" s="235">
        <v>5039</v>
      </c>
      <c r="O232" s="235">
        <v>2342</v>
      </c>
      <c r="P232" s="235">
        <v>416</v>
      </c>
      <c r="Q232" s="235">
        <v>7797</v>
      </c>
      <c r="R232" s="235"/>
      <c r="S232" s="235">
        <v>22487</v>
      </c>
      <c r="T232" s="235">
        <v>94</v>
      </c>
      <c r="U232" s="235">
        <v>22581</v>
      </c>
    </row>
    <row r="233" spans="1:21">
      <c r="A233" s="320">
        <v>37300</v>
      </c>
      <c r="B233" s="321" t="s">
        <v>205</v>
      </c>
      <c r="C233" s="216">
        <f t="shared" si="6"/>
        <v>1.5754974281714552E-3</v>
      </c>
      <c r="D233" s="216">
        <f t="shared" si="7"/>
        <v>1.663893395133256E-3</v>
      </c>
      <c r="E233" s="236">
        <f>VLOOKUP(A233,'2020 Summary'!$A:$F,6,FALSE)</f>
        <v>-71797</v>
      </c>
      <c r="F233" s="235">
        <v>-77505</v>
      </c>
      <c r="G233" s="232"/>
      <c r="H233" s="235">
        <v>56146</v>
      </c>
      <c r="I233" s="235">
        <v>6026</v>
      </c>
      <c r="J233" s="235">
        <v>10202</v>
      </c>
      <c r="K233" s="235">
        <v>72374</v>
      </c>
      <c r="L233" s="232"/>
      <c r="M233" s="232">
        <v>0</v>
      </c>
      <c r="N233" s="235">
        <v>13130</v>
      </c>
      <c r="O233" s="235">
        <v>6103</v>
      </c>
      <c r="P233" s="235">
        <v>2233</v>
      </c>
      <c r="Q233" s="235">
        <v>21466</v>
      </c>
      <c r="R233" s="235"/>
      <c r="S233" s="235">
        <v>58598</v>
      </c>
      <c r="T233" s="235">
        <v>-1487</v>
      </c>
      <c r="U233" s="235">
        <v>57111</v>
      </c>
    </row>
    <row r="234" spans="1:21">
      <c r="A234" s="320">
        <v>37301</v>
      </c>
      <c r="B234" s="321" t="s">
        <v>206</v>
      </c>
      <c r="C234" s="216">
        <f t="shared" si="6"/>
        <v>1.8630325694073138E-4</v>
      </c>
      <c r="D234" s="216">
        <f t="shared" si="7"/>
        <v>1.9001158748551563E-4</v>
      </c>
      <c r="E234" s="236">
        <f>VLOOKUP(A234,'2020 Summary'!$A:$F,6,FALSE)</f>
        <v>-8199</v>
      </c>
      <c r="F234" s="236">
        <v>-9165</v>
      </c>
      <c r="G234" s="231"/>
      <c r="H234" s="236">
        <v>6639</v>
      </c>
      <c r="I234" s="236">
        <v>713</v>
      </c>
      <c r="J234" s="236">
        <v>226</v>
      </c>
      <c r="K234" s="236">
        <v>7578</v>
      </c>
      <c r="L234" s="231"/>
      <c r="M234" s="231">
        <v>0</v>
      </c>
      <c r="N234" s="236">
        <v>1553</v>
      </c>
      <c r="O234" s="236">
        <v>722</v>
      </c>
      <c r="P234" s="236">
        <v>324</v>
      </c>
      <c r="Q234" s="236">
        <v>2599</v>
      </c>
      <c r="R234" s="236"/>
      <c r="S234" s="236">
        <v>6929</v>
      </c>
      <c r="T234" s="236">
        <v>-412</v>
      </c>
      <c r="U234" s="236">
        <v>6517</v>
      </c>
    </row>
    <row r="235" spans="1:21">
      <c r="A235" s="320">
        <v>37305</v>
      </c>
      <c r="B235" s="321" t="s">
        <v>207</v>
      </c>
      <c r="C235" s="216">
        <f t="shared" si="6"/>
        <v>3.6719934897734552E-4</v>
      </c>
      <c r="D235" s="216">
        <f t="shared" si="7"/>
        <v>4.1100811123986094E-4</v>
      </c>
      <c r="E235" s="236">
        <f>VLOOKUP(A235,'2020 Summary'!$A:$F,6,FALSE)</f>
        <v>-17735</v>
      </c>
      <c r="F235" s="235">
        <v>-18064</v>
      </c>
      <c r="G235" s="232"/>
      <c r="H235" s="235">
        <v>13086</v>
      </c>
      <c r="I235" s="235">
        <v>1405</v>
      </c>
      <c r="J235" s="235">
        <v>9350</v>
      </c>
      <c r="K235" s="235">
        <v>23841</v>
      </c>
      <c r="L235" s="232"/>
      <c r="M235" s="232">
        <v>0</v>
      </c>
      <c r="N235" s="235">
        <v>3060</v>
      </c>
      <c r="O235" s="235">
        <v>1423</v>
      </c>
      <c r="P235" s="235">
        <v>0</v>
      </c>
      <c r="Q235" s="235">
        <v>4483</v>
      </c>
      <c r="R235" s="235"/>
      <c r="S235" s="235">
        <v>13657</v>
      </c>
      <c r="T235" s="235">
        <v>4054</v>
      </c>
      <c r="U235" s="235">
        <v>17711</v>
      </c>
    </row>
    <row r="236" spans="1:21">
      <c r="A236" s="320">
        <v>37400</v>
      </c>
      <c r="B236" s="321" t="s">
        <v>208</v>
      </c>
      <c r="C236" s="216">
        <f t="shared" si="6"/>
        <v>8.1563017041086754E-3</v>
      </c>
      <c r="D236" s="216">
        <f t="shared" si="7"/>
        <v>8.2234994206257239E-3</v>
      </c>
      <c r="E236" s="236">
        <f>VLOOKUP(A236,'2020 Summary'!$A:$F,6,FALSE)</f>
        <v>-354844</v>
      </c>
      <c r="F236" s="235">
        <v>-401241</v>
      </c>
      <c r="G236" s="232"/>
      <c r="H236" s="235">
        <v>290666</v>
      </c>
      <c r="I236" s="235">
        <v>31198</v>
      </c>
      <c r="J236" s="235">
        <v>0</v>
      </c>
      <c r="K236" s="235">
        <v>321864</v>
      </c>
      <c r="L236" s="232"/>
      <c r="M236" s="232">
        <v>0</v>
      </c>
      <c r="N236" s="235">
        <v>67975</v>
      </c>
      <c r="O236" s="235">
        <v>31598</v>
      </c>
      <c r="P236" s="235">
        <v>44205</v>
      </c>
      <c r="Q236" s="235">
        <v>143778</v>
      </c>
      <c r="R236" s="235"/>
      <c r="S236" s="235">
        <v>303357</v>
      </c>
      <c r="T236" s="235">
        <v>-14623</v>
      </c>
      <c r="U236" s="235">
        <v>288734</v>
      </c>
    </row>
    <row r="237" spans="1:21">
      <c r="A237" s="320">
        <v>37405</v>
      </c>
      <c r="B237" s="321" t="s">
        <v>209</v>
      </c>
      <c r="C237" s="216">
        <f t="shared" si="6"/>
        <v>1.5915969567581502E-3</v>
      </c>
      <c r="D237" s="216">
        <f t="shared" si="7"/>
        <v>1.6749942062572422E-3</v>
      </c>
      <c r="E237" s="236">
        <f>VLOOKUP(A237,'2020 Summary'!$A:$F,6,FALSE)</f>
        <v>-72276</v>
      </c>
      <c r="F237" s="235">
        <v>-78297</v>
      </c>
      <c r="G237" s="232"/>
      <c r="H237" s="235">
        <v>56720</v>
      </c>
      <c r="I237" s="235">
        <v>6088</v>
      </c>
      <c r="J237" s="235">
        <v>20927</v>
      </c>
      <c r="K237" s="235">
        <v>83735</v>
      </c>
      <c r="L237" s="232"/>
      <c r="M237" s="232">
        <v>0</v>
      </c>
      <c r="N237" s="235">
        <v>13264</v>
      </c>
      <c r="O237" s="235">
        <v>6166</v>
      </c>
      <c r="P237" s="235">
        <v>0</v>
      </c>
      <c r="Q237" s="235">
        <v>19430</v>
      </c>
      <c r="R237" s="235"/>
      <c r="S237" s="235">
        <v>59196</v>
      </c>
      <c r="T237" s="235">
        <v>1904</v>
      </c>
      <c r="U237" s="235">
        <v>61100</v>
      </c>
    </row>
    <row r="238" spans="1:21">
      <c r="A238" s="320">
        <v>37500</v>
      </c>
      <c r="B238" s="321" t="s">
        <v>210</v>
      </c>
      <c r="C238" s="216">
        <f t="shared" si="6"/>
        <v>8.5089667564452543E-4</v>
      </c>
      <c r="D238" s="216">
        <f t="shared" si="7"/>
        <v>8.7200463499420621E-4</v>
      </c>
      <c r="E238" s="236">
        <f>VLOOKUP(A238,'2020 Summary'!$A:$F,6,FALSE)</f>
        <v>-37627</v>
      </c>
      <c r="F238" s="235">
        <v>-41859</v>
      </c>
      <c r="G238" s="232"/>
      <c r="H238" s="235">
        <v>30324</v>
      </c>
      <c r="I238" s="235">
        <v>3255</v>
      </c>
      <c r="J238" s="235">
        <v>4641</v>
      </c>
      <c r="K238" s="235">
        <v>38220</v>
      </c>
      <c r="L238" s="232"/>
      <c r="M238" s="232">
        <v>0</v>
      </c>
      <c r="N238" s="235">
        <v>7091</v>
      </c>
      <c r="O238" s="235">
        <v>3296</v>
      </c>
      <c r="P238" s="235">
        <v>0</v>
      </c>
      <c r="Q238" s="235">
        <v>10387</v>
      </c>
      <c r="R238" s="235"/>
      <c r="S238" s="235">
        <v>31648</v>
      </c>
      <c r="T238" s="235">
        <v>1127</v>
      </c>
      <c r="U238" s="235">
        <v>32775</v>
      </c>
    </row>
    <row r="239" spans="1:21">
      <c r="A239" s="320">
        <v>37600</v>
      </c>
      <c r="B239" s="321" t="s">
        <v>211</v>
      </c>
      <c r="C239" s="216">
        <f t="shared" si="6"/>
        <v>5.0915978816679364E-3</v>
      </c>
      <c r="D239" s="216">
        <f t="shared" si="7"/>
        <v>5.2694090382387022E-3</v>
      </c>
      <c r="E239" s="236">
        <f>VLOOKUP(A239,'2020 Summary'!$A:$F,6,FALSE)</f>
        <v>-227375</v>
      </c>
      <c r="F239" s="235">
        <v>-250476</v>
      </c>
      <c r="G239" s="232"/>
      <c r="H239" s="235">
        <v>181449</v>
      </c>
      <c r="I239" s="235">
        <v>19475</v>
      </c>
      <c r="J239" s="235">
        <v>29022</v>
      </c>
      <c r="K239" s="235">
        <v>229946</v>
      </c>
      <c r="L239" s="232"/>
      <c r="M239" s="232">
        <v>0</v>
      </c>
      <c r="N239" s="235">
        <v>42433</v>
      </c>
      <c r="O239" s="235">
        <v>19725</v>
      </c>
      <c r="P239" s="235">
        <v>0</v>
      </c>
      <c r="Q239" s="235">
        <v>62158</v>
      </c>
      <c r="R239" s="235"/>
      <c r="S239" s="235">
        <v>189372</v>
      </c>
      <c r="T239" s="235">
        <v>1773</v>
      </c>
      <c r="U239" s="235">
        <v>191145</v>
      </c>
    </row>
    <row r="240" spans="1:21">
      <c r="A240" s="320">
        <v>37601</v>
      </c>
      <c r="B240" s="321" t="s">
        <v>212</v>
      </c>
      <c r="C240" s="216">
        <f t="shared" si="6"/>
        <v>4.6759779808048493E-4</v>
      </c>
      <c r="D240" s="216">
        <f t="shared" si="7"/>
        <v>4.4000000000000002E-4</v>
      </c>
      <c r="E240" s="236">
        <f>VLOOKUP(A240,'2020 Summary'!$A:$F,6,FALSE)</f>
        <v>-18986</v>
      </c>
      <c r="F240" s="236">
        <v>-23003</v>
      </c>
      <c r="G240" s="231"/>
      <c r="H240" s="236">
        <v>16664</v>
      </c>
      <c r="I240" s="236">
        <v>1789</v>
      </c>
      <c r="J240" s="236">
        <v>0</v>
      </c>
      <c r="K240" s="236">
        <v>18453</v>
      </c>
      <c r="L240" s="231"/>
      <c r="M240" s="231">
        <v>0</v>
      </c>
      <c r="N240" s="236">
        <v>3897</v>
      </c>
      <c r="O240" s="236">
        <v>1811</v>
      </c>
      <c r="P240" s="236">
        <v>23031</v>
      </c>
      <c r="Q240" s="236">
        <v>28739</v>
      </c>
      <c r="R240" s="236"/>
      <c r="S240" s="236">
        <v>17391</v>
      </c>
      <c r="T240" s="236">
        <v>-5029</v>
      </c>
      <c r="U240" s="236">
        <v>12362</v>
      </c>
    </row>
    <row r="241" spans="1:21">
      <c r="A241" s="320">
        <v>37605</v>
      </c>
      <c r="B241" s="321" t="s">
        <v>213</v>
      </c>
      <c r="C241" s="216">
        <f t="shared" si="6"/>
        <v>6.433103297766859E-4</v>
      </c>
      <c r="D241" s="216">
        <f t="shared" si="7"/>
        <v>6.5239860950173814E-4</v>
      </c>
      <c r="E241" s="236">
        <f>VLOOKUP(A241,'2020 Summary'!$A:$F,6,FALSE)</f>
        <v>-28151</v>
      </c>
      <c r="F241" s="235">
        <v>-31647</v>
      </c>
      <c r="G241" s="232"/>
      <c r="H241" s="235">
        <v>22925</v>
      </c>
      <c r="I241" s="235">
        <v>2461</v>
      </c>
      <c r="J241" s="235">
        <v>3296</v>
      </c>
      <c r="K241" s="235">
        <v>28682</v>
      </c>
      <c r="L241" s="232"/>
      <c r="M241" s="232">
        <v>0</v>
      </c>
      <c r="N241" s="235">
        <v>5361</v>
      </c>
      <c r="O241" s="235">
        <v>2492</v>
      </c>
      <c r="P241" s="235">
        <v>0</v>
      </c>
      <c r="Q241" s="235">
        <v>7853</v>
      </c>
      <c r="R241" s="235"/>
      <c r="S241" s="235">
        <v>23926</v>
      </c>
      <c r="T241" s="235">
        <v>-88</v>
      </c>
      <c r="U241" s="235">
        <v>23838</v>
      </c>
    </row>
    <row r="242" spans="1:21">
      <c r="A242" s="320">
        <v>37610</v>
      </c>
      <c r="B242" s="321" t="s">
        <v>214</v>
      </c>
      <c r="C242" s="216">
        <f t="shared" si="6"/>
        <v>1.6713018198748558E-3</v>
      </c>
      <c r="D242" s="216">
        <f t="shared" si="7"/>
        <v>1.6806952491309386E-3</v>
      </c>
      <c r="E242" s="236">
        <f>VLOOKUP(A242,'2020 Summary'!$A:$F,6,FALSE)</f>
        <v>-72522</v>
      </c>
      <c r="F242" s="235">
        <v>-82218</v>
      </c>
      <c r="G242" s="232"/>
      <c r="H242" s="235">
        <v>59560</v>
      </c>
      <c r="I242" s="235">
        <v>6393</v>
      </c>
      <c r="J242" s="235">
        <v>1480</v>
      </c>
      <c r="K242" s="235">
        <v>67433</v>
      </c>
      <c r="L242" s="232"/>
      <c r="M242" s="232">
        <v>0</v>
      </c>
      <c r="N242" s="235">
        <v>13929</v>
      </c>
      <c r="O242" s="235">
        <v>6475</v>
      </c>
      <c r="P242" s="235">
        <v>4149</v>
      </c>
      <c r="Q242" s="235">
        <v>24553</v>
      </c>
      <c r="R242" s="235"/>
      <c r="S242" s="235">
        <v>62161</v>
      </c>
      <c r="T242" s="235">
        <v>-2942</v>
      </c>
      <c r="U242" s="235">
        <v>59219</v>
      </c>
    </row>
    <row r="243" spans="1:21">
      <c r="A243" s="320">
        <v>37700</v>
      </c>
      <c r="B243" s="321" t="s">
        <v>215</v>
      </c>
      <c r="C243" s="216">
        <f t="shared" si="6"/>
        <v>2.1904099783577207E-3</v>
      </c>
      <c r="D243" s="216">
        <f t="shared" si="7"/>
        <v>2.3120046349942064E-3</v>
      </c>
      <c r="E243" s="236">
        <f>VLOOKUP(A243,'2020 Summary'!$A:$F,6,FALSE)</f>
        <v>-99763</v>
      </c>
      <c r="F243" s="235">
        <v>-107755</v>
      </c>
      <c r="G243" s="232"/>
      <c r="H243" s="235">
        <v>78059</v>
      </c>
      <c r="I243" s="235">
        <v>8378</v>
      </c>
      <c r="J243" s="235">
        <v>12539</v>
      </c>
      <c r="K243" s="235">
        <v>98976</v>
      </c>
      <c r="L243" s="232"/>
      <c r="M243" s="232">
        <v>0</v>
      </c>
      <c r="N243" s="235">
        <v>18255</v>
      </c>
      <c r="O243" s="235">
        <v>8486</v>
      </c>
      <c r="P243" s="235">
        <v>0</v>
      </c>
      <c r="Q243" s="235">
        <v>26741</v>
      </c>
      <c r="R243" s="235"/>
      <c r="S243" s="235">
        <v>81468</v>
      </c>
      <c r="T243" s="235">
        <v>2487</v>
      </c>
      <c r="U243" s="235">
        <v>83955</v>
      </c>
    </row>
    <row r="244" spans="1:21">
      <c r="A244" s="320">
        <v>37705</v>
      </c>
      <c r="B244" s="321" t="s">
        <v>216</v>
      </c>
      <c r="C244" s="216">
        <f t="shared" si="6"/>
        <v>6.6439014182769938E-4</v>
      </c>
      <c r="D244" s="216">
        <f t="shared" si="7"/>
        <v>6.8590961761297797E-4</v>
      </c>
      <c r="E244" s="236">
        <f>VLOOKUP(A244,'2020 Summary'!$A:$F,6,FALSE)</f>
        <v>-29597</v>
      </c>
      <c r="F244" s="235">
        <v>-32684</v>
      </c>
      <c r="G244" s="232"/>
      <c r="H244" s="235">
        <v>23677</v>
      </c>
      <c r="I244" s="235">
        <v>2541</v>
      </c>
      <c r="J244" s="235">
        <v>5852</v>
      </c>
      <c r="K244" s="235">
        <v>32070</v>
      </c>
      <c r="L244" s="232"/>
      <c r="M244" s="232">
        <v>0</v>
      </c>
      <c r="N244" s="235">
        <v>5537</v>
      </c>
      <c r="O244" s="235">
        <v>2574</v>
      </c>
      <c r="P244" s="235">
        <v>834</v>
      </c>
      <c r="Q244" s="235">
        <v>8945</v>
      </c>
      <c r="R244" s="235"/>
      <c r="S244" s="235">
        <v>24711</v>
      </c>
      <c r="T244" s="235">
        <v>894</v>
      </c>
      <c r="U244" s="235">
        <v>25605</v>
      </c>
    </row>
    <row r="245" spans="1:21">
      <c r="A245" s="320">
        <v>37800</v>
      </c>
      <c r="B245" s="321" t="s">
        <v>217</v>
      </c>
      <c r="C245" s="216">
        <f t="shared" si="6"/>
        <v>6.6419093048912664E-3</v>
      </c>
      <c r="D245" s="216">
        <f t="shared" si="7"/>
        <v>7.2692004634994202E-3</v>
      </c>
      <c r="E245" s="236">
        <f>VLOOKUP(A245,'2020 Summary'!$A:$F,6,FALSE)</f>
        <v>-313666</v>
      </c>
      <c r="F245" s="235">
        <v>-326742</v>
      </c>
      <c r="G245" s="232"/>
      <c r="H245" s="235">
        <v>236697</v>
      </c>
      <c r="I245" s="235">
        <v>25405</v>
      </c>
      <c r="J245" s="235">
        <v>63238</v>
      </c>
      <c r="K245" s="235">
        <v>325340</v>
      </c>
      <c r="L245" s="232"/>
      <c r="M245" s="232">
        <v>0</v>
      </c>
      <c r="N245" s="235">
        <v>55354</v>
      </c>
      <c r="O245" s="235">
        <v>25731</v>
      </c>
      <c r="P245" s="235">
        <v>2593</v>
      </c>
      <c r="Q245" s="235">
        <v>83678</v>
      </c>
      <c r="R245" s="235"/>
      <c r="S245" s="235">
        <v>247032</v>
      </c>
      <c r="T245" s="235">
        <v>7379</v>
      </c>
      <c r="U245" s="235">
        <v>254411</v>
      </c>
    </row>
    <row r="246" spans="1:21">
      <c r="A246" s="320">
        <v>37801</v>
      </c>
      <c r="B246" s="321" t="s">
        <v>218</v>
      </c>
      <c r="C246" s="216">
        <f t="shared" si="6"/>
        <v>6.6695143046649176E-5</v>
      </c>
      <c r="D246" s="216">
        <f t="shared" si="7"/>
        <v>5.918887601390498E-5</v>
      </c>
      <c r="E246" s="236">
        <f>VLOOKUP(A246,'2020 Summary'!$A:$F,6,FALSE)</f>
        <v>-2554</v>
      </c>
      <c r="F246" s="235">
        <v>-3281</v>
      </c>
      <c r="G246" s="232"/>
      <c r="H246" s="235">
        <v>2377</v>
      </c>
      <c r="I246" s="235">
        <v>255</v>
      </c>
      <c r="J246" s="235">
        <v>0</v>
      </c>
      <c r="K246" s="235">
        <v>2632</v>
      </c>
      <c r="L246" s="232"/>
      <c r="M246" s="232">
        <v>0</v>
      </c>
      <c r="N246" s="235">
        <v>556</v>
      </c>
      <c r="O246" s="235">
        <v>258</v>
      </c>
      <c r="P246" s="235">
        <v>1441</v>
      </c>
      <c r="Q246" s="235">
        <v>2255</v>
      </c>
      <c r="R246" s="235"/>
      <c r="S246" s="235">
        <v>2481</v>
      </c>
      <c r="T246" s="235">
        <v>-533</v>
      </c>
      <c r="U246" s="235">
        <v>1948</v>
      </c>
    </row>
    <row r="247" spans="1:21">
      <c r="A247" s="320">
        <v>37805</v>
      </c>
      <c r="B247" s="321" t="s">
        <v>219</v>
      </c>
      <c r="C247" s="216">
        <f t="shared" si="6"/>
        <v>5.0589516153671382E-4</v>
      </c>
      <c r="D247" s="216">
        <f t="shared" si="7"/>
        <v>4.9830822711471607E-4</v>
      </c>
      <c r="E247" s="236">
        <f>VLOOKUP(A247,'2020 Summary'!$A:$F,6,FALSE)</f>
        <v>-21502</v>
      </c>
      <c r="F247" s="235">
        <v>-24887</v>
      </c>
      <c r="G247" s="232"/>
      <c r="H247" s="235">
        <v>18029</v>
      </c>
      <c r="I247" s="235">
        <v>1935</v>
      </c>
      <c r="J247" s="235">
        <v>5325</v>
      </c>
      <c r="K247" s="235">
        <v>25289</v>
      </c>
      <c r="L247" s="232"/>
      <c r="M247" s="232">
        <v>0</v>
      </c>
      <c r="N247" s="235">
        <v>4216</v>
      </c>
      <c r="O247" s="235">
        <v>1960</v>
      </c>
      <c r="P247" s="235">
        <v>22</v>
      </c>
      <c r="Q247" s="235">
        <v>6198</v>
      </c>
      <c r="R247" s="235"/>
      <c r="S247" s="235">
        <v>18816</v>
      </c>
      <c r="T247" s="235">
        <v>2292</v>
      </c>
      <c r="U247" s="235">
        <v>21108</v>
      </c>
    </row>
    <row r="248" spans="1:21">
      <c r="A248" s="320">
        <v>37900</v>
      </c>
      <c r="B248" s="321" t="s">
        <v>220</v>
      </c>
      <c r="C248" s="216">
        <f t="shared" si="6"/>
        <v>3.5405953170658845E-3</v>
      </c>
      <c r="D248" s="216">
        <f t="shared" si="7"/>
        <v>3.4870915411355737E-3</v>
      </c>
      <c r="E248" s="236">
        <f>VLOOKUP(A248,'2020 Summary'!$A:$F,6,FALSE)</f>
        <v>-150468</v>
      </c>
      <c r="F248" s="235">
        <v>-174176</v>
      </c>
      <c r="G248" s="232"/>
      <c r="H248" s="235">
        <v>126176</v>
      </c>
      <c r="I248" s="235">
        <v>13543</v>
      </c>
      <c r="J248" s="235">
        <v>28669</v>
      </c>
      <c r="K248" s="235">
        <v>168388</v>
      </c>
      <c r="L248" s="232"/>
      <c r="M248" s="232">
        <v>0</v>
      </c>
      <c r="N248" s="235">
        <v>29507</v>
      </c>
      <c r="O248" s="235">
        <v>13716</v>
      </c>
      <c r="P248" s="235">
        <v>2667</v>
      </c>
      <c r="Q248" s="235">
        <v>45890</v>
      </c>
      <c r="R248" s="235"/>
      <c r="S248" s="235">
        <v>131686</v>
      </c>
      <c r="T248" s="235">
        <v>7688</v>
      </c>
      <c r="U248" s="235">
        <v>139374</v>
      </c>
    </row>
    <row r="249" spans="1:21">
      <c r="A249" s="320">
        <v>37901</v>
      </c>
      <c r="B249" s="321" t="s">
        <v>221</v>
      </c>
      <c r="C249" s="216">
        <f t="shared" si="6"/>
        <v>1.0139450579600307E-4</v>
      </c>
      <c r="D249" s="216">
        <f t="shared" si="7"/>
        <v>8.94090382387022E-5</v>
      </c>
      <c r="E249" s="236">
        <f>VLOOKUP(A249,'2020 Summary'!$A:$F,6,FALSE)</f>
        <v>-3858</v>
      </c>
      <c r="F249" s="236">
        <v>-4988</v>
      </c>
      <c r="G249" s="231"/>
      <c r="H249" s="236">
        <v>3614</v>
      </c>
      <c r="I249" s="236">
        <v>388</v>
      </c>
      <c r="J249" s="236">
        <v>0</v>
      </c>
      <c r="K249" s="236">
        <v>4002</v>
      </c>
      <c r="L249" s="231"/>
      <c r="M249" s="231">
        <v>0</v>
      </c>
      <c r="N249" s="236">
        <v>845</v>
      </c>
      <c r="O249" s="236">
        <v>393</v>
      </c>
      <c r="P249" s="236">
        <v>3866</v>
      </c>
      <c r="Q249" s="236">
        <v>5104</v>
      </c>
      <c r="R249" s="236"/>
      <c r="S249" s="236">
        <v>3771</v>
      </c>
      <c r="T249" s="236">
        <v>-579</v>
      </c>
      <c r="U249" s="236">
        <v>3192</v>
      </c>
    </row>
    <row r="250" spans="1:21">
      <c r="A250" s="320">
        <v>37905</v>
      </c>
      <c r="B250" s="321" t="s">
        <v>222</v>
      </c>
      <c r="C250" s="216">
        <f t="shared" si="6"/>
        <v>3.8990537603711607E-4</v>
      </c>
      <c r="D250" s="216">
        <f t="shared" si="7"/>
        <v>4.0298957126303593E-4</v>
      </c>
      <c r="E250" s="236">
        <f>VLOOKUP(A250,'2020 Summary'!$A:$F,6,FALSE)</f>
        <v>-17389</v>
      </c>
      <c r="F250" s="235">
        <v>-19181</v>
      </c>
      <c r="G250" s="232"/>
      <c r="H250" s="235">
        <v>13895</v>
      </c>
      <c r="I250" s="235">
        <v>1491</v>
      </c>
      <c r="J250" s="235">
        <v>7534</v>
      </c>
      <c r="K250" s="235">
        <v>22920</v>
      </c>
      <c r="L250" s="232"/>
      <c r="M250" s="232">
        <v>0</v>
      </c>
      <c r="N250" s="235">
        <v>3249</v>
      </c>
      <c r="O250" s="235">
        <v>1510</v>
      </c>
      <c r="P250" s="235">
        <v>0</v>
      </c>
      <c r="Q250" s="235">
        <v>4759</v>
      </c>
      <c r="R250" s="235"/>
      <c r="S250" s="235">
        <v>14502</v>
      </c>
      <c r="T250" s="235">
        <v>1964</v>
      </c>
      <c r="U250" s="235">
        <v>16466</v>
      </c>
    </row>
    <row r="251" spans="1:21">
      <c r="A251" s="320">
        <v>38000</v>
      </c>
      <c r="B251" s="321" t="s">
        <v>223</v>
      </c>
      <c r="C251" s="216">
        <f t="shared" si="6"/>
        <v>6.1966109801183632E-3</v>
      </c>
      <c r="D251" s="216">
        <f t="shared" si="7"/>
        <v>6.3161993047508693E-3</v>
      </c>
      <c r="E251" s="236">
        <f>VLOOKUP(A251,'2020 Summary'!$A:$F,6,FALSE)</f>
        <v>-272544</v>
      </c>
      <c r="F251" s="235">
        <v>-304836</v>
      </c>
      <c r="G251" s="232"/>
      <c r="H251" s="235">
        <v>220828</v>
      </c>
      <c r="I251" s="235">
        <v>23702</v>
      </c>
      <c r="J251" s="235">
        <v>12134</v>
      </c>
      <c r="K251" s="235">
        <v>256664</v>
      </c>
      <c r="L251" s="232"/>
      <c r="M251" s="232">
        <v>0</v>
      </c>
      <c r="N251" s="235">
        <v>51642</v>
      </c>
      <c r="O251" s="235">
        <v>24006</v>
      </c>
      <c r="P251" s="235">
        <v>5563</v>
      </c>
      <c r="Q251" s="235">
        <v>81211</v>
      </c>
      <c r="R251" s="235"/>
      <c r="S251" s="235">
        <v>230470</v>
      </c>
      <c r="T251" s="235">
        <v>-3047</v>
      </c>
      <c r="U251" s="235">
        <v>227423</v>
      </c>
    </row>
    <row r="252" spans="1:21">
      <c r="A252" s="320">
        <v>38005</v>
      </c>
      <c r="B252" s="321" t="s">
        <v>224</v>
      </c>
      <c r="C252" s="216">
        <f t="shared" si="6"/>
        <v>1.2160022727980963E-3</v>
      </c>
      <c r="D252" s="216">
        <f t="shared" si="7"/>
        <v>1.1994901506373118E-3</v>
      </c>
      <c r="E252" s="236">
        <f>VLOOKUP(A252,'2020 Summary'!$A:$F,6,FALSE)</f>
        <v>-51758</v>
      </c>
      <c r="F252" s="236">
        <v>-59820</v>
      </c>
      <c r="G252" s="231"/>
      <c r="H252" s="236">
        <v>43335</v>
      </c>
      <c r="I252" s="236">
        <v>4651</v>
      </c>
      <c r="J252" s="236">
        <v>2961</v>
      </c>
      <c r="K252" s="236">
        <v>50947</v>
      </c>
      <c r="L252" s="231"/>
      <c r="M252" s="231">
        <v>0</v>
      </c>
      <c r="N252" s="236">
        <v>10134</v>
      </c>
      <c r="O252" s="236">
        <v>4711</v>
      </c>
      <c r="P252" s="236">
        <v>2028</v>
      </c>
      <c r="Q252" s="236">
        <v>16873</v>
      </c>
      <c r="R252" s="236"/>
      <c r="S252" s="236">
        <v>45227</v>
      </c>
      <c r="T252" s="236">
        <v>2159</v>
      </c>
      <c r="U252" s="236">
        <v>47386</v>
      </c>
    </row>
    <row r="253" spans="1:21">
      <c r="A253" s="320">
        <v>38100</v>
      </c>
      <c r="B253" s="321" t="s">
        <v>225</v>
      </c>
      <c r="C253" s="216">
        <f t="shared" si="6"/>
        <v>2.760906531117309E-3</v>
      </c>
      <c r="D253" s="216">
        <f t="shared" si="7"/>
        <v>2.8759907300115873E-3</v>
      </c>
      <c r="E253" s="236">
        <f>VLOOKUP(A253,'2020 Summary'!$A:$F,6,FALSE)</f>
        <v>-124099</v>
      </c>
      <c r="F253" s="235">
        <v>-135820</v>
      </c>
      <c r="G253" s="232"/>
      <c r="H253" s="235">
        <v>98390</v>
      </c>
      <c r="I253" s="235">
        <v>10560</v>
      </c>
      <c r="J253" s="235">
        <v>9062</v>
      </c>
      <c r="K253" s="235">
        <v>118012</v>
      </c>
      <c r="L253" s="232"/>
      <c r="M253" s="232">
        <v>0</v>
      </c>
      <c r="N253" s="235">
        <v>23009</v>
      </c>
      <c r="O253" s="235">
        <v>10696</v>
      </c>
      <c r="P253" s="235">
        <v>2941</v>
      </c>
      <c r="Q253" s="235">
        <v>36646</v>
      </c>
      <c r="R253" s="235"/>
      <c r="S253" s="235">
        <v>102686</v>
      </c>
      <c r="T253" s="235">
        <v>2278</v>
      </c>
      <c r="U253" s="235">
        <v>104964</v>
      </c>
    </row>
    <row r="254" spans="1:21">
      <c r="A254" s="320">
        <v>38105</v>
      </c>
      <c r="B254" s="321" t="s">
        <v>226</v>
      </c>
      <c r="C254" s="216">
        <f t="shared" si="6"/>
        <v>5.1780718647585929E-4</v>
      </c>
      <c r="D254" s="216">
        <f t="shared" si="7"/>
        <v>5.441946697566628E-4</v>
      </c>
      <c r="E254" s="236">
        <f>VLOOKUP(A254,'2020 Summary'!$A:$F,6,FALSE)</f>
        <v>-23482</v>
      </c>
      <c r="F254" s="235">
        <v>-25473</v>
      </c>
      <c r="G254" s="232"/>
      <c r="H254" s="235">
        <v>18453</v>
      </c>
      <c r="I254" s="235">
        <v>1981</v>
      </c>
      <c r="J254" s="235">
        <v>5309</v>
      </c>
      <c r="K254" s="235">
        <v>25743</v>
      </c>
      <c r="L254" s="232"/>
      <c r="M254" s="232">
        <v>0</v>
      </c>
      <c r="N254" s="235">
        <v>4315</v>
      </c>
      <c r="O254" s="235">
        <v>2006</v>
      </c>
      <c r="P254" s="235">
        <v>0</v>
      </c>
      <c r="Q254" s="235">
        <v>6321</v>
      </c>
      <c r="R254" s="235"/>
      <c r="S254" s="235">
        <v>19259</v>
      </c>
      <c r="T254" s="235">
        <v>1342</v>
      </c>
      <c r="U254" s="235">
        <v>20601</v>
      </c>
    </row>
    <row r="255" spans="1:21">
      <c r="A255" s="320">
        <v>38200</v>
      </c>
      <c r="B255" s="321" t="s">
        <v>227</v>
      </c>
      <c r="C255" s="216">
        <f t="shared" si="6"/>
        <v>2.5243938857812034E-3</v>
      </c>
      <c r="D255" s="216">
        <f t="shared" si="7"/>
        <v>2.6168945538818079E-3</v>
      </c>
      <c r="E255" s="236">
        <f>VLOOKUP(A255,'2020 Summary'!$A:$F,6,FALSE)</f>
        <v>-112919</v>
      </c>
      <c r="F255" s="235">
        <v>-124185</v>
      </c>
      <c r="G255" s="232"/>
      <c r="H255" s="235">
        <v>89962</v>
      </c>
      <c r="I255" s="235">
        <v>9656</v>
      </c>
      <c r="J255" s="235">
        <v>13918</v>
      </c>
      <c r="K255" s="235">
        <v>113536</v>
      </c>
      <c r="L255" s="232"/>
      <c r="M255" s="232">
        <v>0</v>
      </c>
      <c r="N255" s="235">
        <v>21038</v>
      </c>
      <c r="O255" s="235">
        <v>9780</v>
      </c>
      <c r="P255" s="235">
        <v>0</v>
      </c>
      <c r="Q255" s="235">
        <v>30818</v>
      </c>
      <c r="R255" s="235"/>
      <c r="S255" s="235">
        <v>93890</v>
      </c>
      <c r="T255" s="235">
        <v>2909</v>
      </c>
      <c r="U255" s="235">
        <v>96799</v>
      </c>
    </row>
    <row r="256" spans="1:21">
      <c r="A256" s="320">
        <v>38205</v>
      </c>
      <c r="B256" s="321" t="s">
        <v>228</v>
      </c>
      <c r="C256" s="216">
        <f t="shared" si="6"/>
        <v>3.910030711680271E-4</v>
      </c>
      <c r="D256" s="216">
        <f t="shared" si="7"/>
        <v>3.8030127462340674E-4</v>
      </c>
      <c r="E256" s="236">
        <f>VLOOKUP(A256,'2020 Summary'!$A:$F,6,FALSE)</f>
        <v>-16410</v>
      </c>
      <c r="F256" s="235">
        <v>-19235</v>
      </c>
      <c r="G256" s="232"/>
      <c r="H256" s="235">
        <v>13934</v>
      </c>
      <c r="I256" s="235">
        <v>1496</v>
      </c>
      <c r="J256" s="235">
        <v>1685</v>
      </c>
      <c r="K256" s="235">
        <v>17115</v>
      </c>
      <c r="L256" s="232"/>
      <c r="M256" s="232">
        <v>0</v>
      </c>
      <c r="N256" s="235">
        <v>3259</v>
      </c>
      <c r="O256" s="235">
        <v>1515</v>
      </c>
      <c r="P256" s="235">
        <v>683</v>
      </c>
      <c r="Q256" s="235">
        <v>5457</v>
      </c>
      <c r="R256" s="235"/>
      <c r="S256" s="235">
        <v>14542</v>
      </c>
      <c r="T256" s="235">
        <v>781</v>
      </c>
      <c r="U256" s="235">
        <v>15323</v>
      </c>
    </row>
    <row r="257" spans="1:21">
      <c r="A257" s="320">
        <v>38210</v>
      </c>
      <c r="B257" s="321" t="s">
        <v>229</v>
      </c>
      <c r="C257" s="216">
        <f t="shared" si="6"/>
        <v>9.5940587210384062E-4</v>
      </c>
      <c r="D257" s="216">
        <f t="shared" si="7"/>
        <v>1.0238933951332561E-3</v>
      </c>
      <c r="E257" s="236">
        <f>VLOOKUP(A257,'2020 Summary'!$A:$F,6,FALSE)</f>
        <v>-44181</v>
      </c>
      <c r="F257" s="235">
        <v>-47197</v>
      </c>
      <c r="G257" s="232"/>
      <c r="H257" s="235">
        <v>34190</v>
      </c>
      <c r="I257" s="235">
        <v>3670</v>
      </c>
      <c r="J257" s="235">
        <v>7080</v>
      </c>
      <c r="K257" s="235">
        <v>44940</v>
      </c>
      <c r="L257" s="232"/>
      <c r="M257" s="232">
        <v>0</v>
      </c>
      <c r="N257" s="235">
        <v>7996</v>
      </c>
      <c r="O257" s="235">
        <v>3717</v>
      </c>
      <c r="P257" s="235">
        <v>1448</v>
      </c>
      <c r="Q257" s="235">
        <v>13161</v>
      </c>
      <c r="R257" s="235"/>
      <c r="S257" s="235">
        <v>35683</v>
      </c>
      <c r="T257" s="235">
        <v>159</v>
      </c>
      <c r="U257" s="235">
        <v>35842</v>
      </c>
    </row>
    <row r="258" spans="1:21">
      <c r="A258" s="320">
        <v>38300</v>
      </c>
      <c r="B258" s="321" t="s">
        <v>230</v>
      </c>
      <c r="C258" s="216">
        <f t="shared" si="6"/>
        <v>2.0474046960251464E-3</v>
      </c>
      <c r="D258" s="216">
        <f t="shared" si="7"/>
        <v>2.0805098493626882E-3</v>
      </c>
      <c r="E258" s="236">
        <f>VLOOKUP(A258,'2020 Summary'!$A:$F,6,FALSE)</f>
        <v>-89774</v>
      </c>
      <c r="F258" s="235">
        <v>-100720</v>
      </c>
      <c r="G258" s="232"/>
      <c r="H258" s="235">
        <v>72963</v>
      </c>
      <c r="I258" s="235">
        <v>7831</v>
      </c>
      <c r="J258" s="235">
        <v>6692</v>
      </c>
      <c r="K258" s="235">
        <v>87486</v>
      </c>
      <c r="L258" s="232"/>
      <c r="M258" s="232">
        <v>0</v>
      </c>
      <c r="N258" s="235">
        <v>17063</v>
      </c>
      <c r="O258" s="235">
        <v>7932</v>
      </c>
      <c r="P258" s="235">
        <v>1212</v>
      </c>
      <c r="Q258" s="235">
        <v>26207</v>
      </c>
      <c r="R258" s="235"/>
      <c r="S258" s="235">
        <v>76149</v>
      </c>
      <c r="T258" s="235">
        <v>1309</v>
      </c>
      <c r="U258" s="235">
        <v>77458</v>
      </c>
    </row>
    <row r="259" spans="1:21">
      <c r="A259" s="320">
        <v>38400</v>
      </c>
      <c r="B259" s="321" t="s">
        <v>231</v>
      </c>
      <c r="C259" s="216">
        <f t="shared" si="6"/>
        <v>2.6122908070045229E-3</v>
      </c>
      <c r="D259" s="216">
        <f t="shared" si="7"/>
        <v>2.5231054461181922E-3</v>
      </c>
      <c r="E259" s="236">
        <f>VLOOKUP(A259,'2020 Summary'!$A:$F,6,FALSE)</f>
        <v>-108872</v>
      </c>
      <c r="F259" s="235">
        <v>-128509</v>
      </c>
      <c r="G259" s="232"/>
      <c r="H259" s="235">
        <v>93095</v>
      </c>
      <c r="I259" s="235">
        <v>9992</v>
      </c>
      <c r="J259" s="235">
        <v>9883</v>
      </c>
      <c r="K259" s="235">
        <v>112970</v>
      </c>
      <c r="L259" s="232"/>
      <c r="M259" s="232">
        <v>0</v>
      </c>
      <c r="N259" s="235">
        <v>21771</v>
      </c>
      <c r="O259" s="235">
        <v>10120</v>
      </c>
      <c r="P259" s="235">
        <v>7790</v>
      </c>
      <c r="Q259" s="235">
        <v>39681</v>
      </c>
      <c r="R259" s="235"/>
      <c r="S259" s="235">
        <v>97159</v>
      </c>
      <c r="T259" s="235">
        <v>2213</v>
      </c>
      <c r="U259" s="235">
        <v>99372</v>
      </c>
    </row>
    <row r="260" spans="1:21">
      <c r="A260" s="320">
        <v>38402</v>
      </c>
      <c r="B260" s="321" t="s">
        <v>232</v>
      </c>
      <c r="C260" s="216">
        <f t="shared" si="6"/>
        <v>1.9449531504734511E-4</v>
      </c>
      <c r="D260" s="216">
        <f t="shared" si="7"/>
        <v>2.0108922363847045E-4</v>
      </c>
      <c r="E260" s="236">
        <f>VLOOKUP(A260,'2020 Summary'!$A:$F,6,FALSE)</f>
        <v>-8677</v>
      </c>
      <c r="F260" s="235">
        <v>-9568</v>
      </c>
      <c r="G260" s="232"/>
      <c r="H260" s="235">
        <v>6931</v>
      </c>
      <c r="I260" s="235">
        <v>744</v>
      </c>
      <c r="J260" s="235">
        <v>244</v>
      </c>
      <c r="K260" s="235">
        <v>7919</v>
      </c>
      <c r="L260" s="232"/>
      <c r="M260" s="232">
        <v>0</v>
      </c>
      <c r="N260" s="235">
        <v>1621</v>
      </c>
      <c r="O260" s="235">
        <v>753</v>
      </c>
      <c r="P260" s="235">
        <v>6438</v>
      </c>
      <c r="Q260" s="235">
        <v>8812</v>
      </c>
      <c r="R260" s="235"/>
      <c r="S260" s="235">
        <v>7234</v>
      </c>
      <c r="T260" s="235">
        <v>-1812</v>
      </c>
      <c r="U260" s="235">
        <v>5422</v>
      </c>
    </row>
    <row r="261" spans="1:21">
      <c r="A261" s="320">
        <v>38405</v>
      </c>
      <c r="B261" s="321" t="s">
        <v>233</v>
      </c>
      <c r="C261" s="216">
        <f t="shared" si="6"/>
        <v>6.2330788516897395E-4</v>
      </c>
      <c r="D261" s="216">
        <f t="shared" si="7"/>
        <v>6.4790266512166858E-4</v>
      </c>
      <c r="E261" s="236">
        <f>VLOOKUP(A261,'2020 Summary'!$A:$F,6,FALSE)</f>
        <v>-27957</v>
      </c>
      <c r="F261" s="236">
        <v>-30663</v>
      </c>
      <c r="G261" s="231"/>
      <c r="H261" s="236">
        <v>22213</v>
      </c>
      <c r="I261" s="236">
        <v>2384</v>
      </c>
      <c r="J261" s="236">
        <v>8130</v>
      </c>
      <c r="K261" s="236">
        <v>32727</v>
      </c>
      <c r="L261" s="231"/>
      <c r="M261" s="231">
        <v>0</v>
      </c>
      <c r="N261" s="236">
        <v>5195</v>
      </c>
      <c r="O261" s="236">
        <v>2415</v>
      </c>
      <c r="P261" s="236">
        <v>1635</v>
      </c>
      <c r="Q261" s="236">
        <v>9245</v>
      </c>
      <c r="R261" s="236"/>
      <c r="S261" s="236">
        <v>23182</v>
      </c>
      <c r="T261" s="236">
        <v>-200</v>
      </c>
      <c r="U261" s="236">
        <v>22982</v>
      </c>
    </row>
    <row r="262" spans="1:21">
      <c r="A262" s="320">
        <v>38500</v>
      </c>
      <c r="B262" s="321" t="s">
        <v>234</v>
      </c>
      <c r="C262" s="216">
        <f t="shared" ref="C262:C301" si="8">F262/$F$303</f>
        <v>1.9268005254382003E-3</v>
      </c>
      <c r="D262" s="216">
        <f t="shared" ref="D262:D301" si="9">E262/$E$303</f>
        <v>1.931008111239861E-3</v>
      </c>
      <c r="E262" s="236">
        <f>VLOOKUP(A262,'2020 Summary'!$A:$F,6,FALSE)</f>
        <v>-83323</v>
      </c>
      <c r="F262" s="235">
        <v>-94787</v>
      </c>
      <c r="G262" s="232"/>
      <c r="H262" s="235">
        <v>68665</v>
      </c>
      <c r="I262" s="235">
        <v>7370</v>
      </c>
      <c r="J262" s="235">
        <v>10561</v>
      </c>
      <c r="K262" s="235">
        <v>86596</v>
      </c>
      <c r="L262" s="232"/>
      <c r="M262" s="232">
        <v>0</v>
      </c>
      <c r="N262" s="235">
        <v>16058</v>
      </c>
      <c r="O262" s="235">
        <v>7464</v>
      </c>
      <c r="P262" s="235">
        <v>0</v>
      </c>
      <c r="Q262" s="235">
        <v>23522</v>
      </c>
      <c r="R262" s="235"/>
      <c r="S262" s="235">
        <v>71663</v>
      </c>
      <c r="T262" s="235">
        <v>4512</v>
      </c>
      <c r="U262" s="235">
        <v>76175</v>
      </c>
    </row>
    <row r="263" spans="1:21">
      <c r="A263" s="320">
        <v>38600</v>
      </c>
      <c r="B263" s="321" t="s">
        <v>235</v>
      </c>
      <c r="C263" s="216">
        <f t="shared" si="8"/>
        <v>2.4484089894970295E-3</v>
      </c>
      <c r="D263" s="216">
        <f t="shared" si="9"/>
        <v>2.5622943221320972E-3</v>
      </c>
      <c r="E263" s="236">
        <f>VLOOKUP(A263,'2020 Summary'!$A:$F,6,FALSE)</f>
        <v>-110563</v>
      </c>
      <c r="F263" s="235">
        <v>-120447</v>
      </c>
      <c r="G263" s="232"/>
      <c r="H263" s="235">
        <v>87254</v>
      </c>
      <c r="I263" s="235">
        <v>9365</v>
      </c>
      <c r="J263" s="235">
        <v>16050</v>
      </c>
      <c r="K263" s="235">
        <v>112669</v>
      </c>
      <c r="L263" s="232"/>
      <c r="M263" s="232">
        <v>0</v>
      </c>
      <c r="N263" s="235">
        <v>20405</v>
      </c>
      <c r="O263" s="235">
        <v>9485</v>
      </c>
      <c r="P263" s="235">
        <v>0</v>
      </c>
      <c r="Q263" s="235">
        <v>29890</v>
      </c>
      <c r="R263" s="235"/>
      <c r="S263" s="235">
        <v>91063</v>
      </c>
      <c r="T263" s="235">
        <v>2669</v>
      </c>
      <c r="U263" s="235">
        <v>93732</v>
      </c>
    </row>
    <row r="264" spans="1:21">
      <c r="A264" s="320">
        <v>38601</v>
      </c>
      <c r="B264" s="321" t="s">
        <v>236</v>
      </c>
      <c r="C264" s="216">
        <f t="shared" si="8"/>
        <v>3.6203611632454189E-5</v>
      </c>
      <c r="D264" s="216">
        <f t="shared" si="9"/>
        <v>3.8794901506373114E-5</v>
      </c>
      <c r="E264" s="236">
        <f>VLOOKUP(A264,'2020 Summary'!$A:$F,6,FALSE)</f>
        <v>-1674</v>
      </c>
      <c r="F264" s="236">
        <v>-1781</v>
      </c>
      <c r="G264" s="231"/>
      <c r="H264" s="236">
        <v>1290</v>
      </c>
      <c r="I264" s="236">
        <v>138</v>
      </c>
      <c r="J264" s="236">
        <v>121</v>
      </c>
      <c r="K264" s="236">
        <v>1549</v>
      </c>
      <c r="L264" s="231"/>
      <c r="M264" s="231">
        <v>0</v>
      </c>
      <c r="N264" s="236">
        <v>302</v>
      </c>
      <c r="O264" s="236">
        <v>140</v>
      </c>
      <c r="P264" s="236">
        <v>684</v>
      </c>
      <c r="Q264" s="236">
        <v>1126</v>
      </c>
      <c r="R264" s="236"/>
      <c r="S264" s="236">
        <v>1346</v>
      </c>
      <c r="T264" s="236">
        <v>-91</v>
      </c>
      <c r="U264" s="236">
        <v>1255</v>
      </c>
    </row>
    <row r="265" spans="1:21">
      <c r="A265" s="320">
        <v>38602</v>
      </c>
      <c r="B265" s="321" t="s">
        <v>237</v>
      </c>
      <c r="C265" s="216">
        <f t="shared" si="8"/>
        <v>2.1539217790987343E-4</v>
      </c>
      <c r="D265" s="216">
        <f t="shared" si="9"/>
        <v>2.1689455388180763E-4</v>
      </c>
      <c r="E265" s="236">
        <f>VLOOKUP(A265,'2020 Summary'!$A:$F,6,FALSE)</f>
        <v>-9359</v>
      </c>
      <c r="F265" s="235">
        <v>-10596</v>
      </c>
      <c r="G265" s="232"/>
      <c r="H265" s="235">
        <v>7676</v>
      </c>
      <c r="I265" s="235">
        <v>824</v>
      </c>
      <c r="J265" s="235">
        <v>1069</v>
      </c>
      <c r="K265" s="235">
        <v>9569</v>
      </c>
      <c r="L265" s="232"/>
      <c r="M265" s="232">
        <v>0</v>
      </c>
      <c r="N265" s="235">
        <v>1795</v>
      </c>
      <c r="O265" s="235">
        <v>834</v>
      </c>
      <c r="P265" s="235">
        <v>1608</v>
      </c>
      <c r="Q265" s="235">
        <v>4237</v>
      </c>
      <c r="R265" s="235"/>
      <c r="S265" s="235">
        <v>8011</v>
      </c>
      <c r="T265" s="235">
        <v>-998</v>
      </c>
      <c r="U265" s="235">
        <v>7013</v>
      </c>
    </row>
    <row r="266" spans="1:21">
      <c r="A266" s="320">
        <v>38605</v>
      </c>
      <c r="B266" s="321" t="s">
        <v>238</v>
      </c>
      <c r="C266" s="216">
        <f t="shared" si="8"/>
        <v>6.2190527472392098E-4</v>
      </c>
      <c r="D266" s="216">
        <f t="shared" si="9"/>
        <v>6.5939745075318656E-4</v>
      </c>
      <c r="E266" s="236">
        <f>VLOOKUP(A266,'2020 Summary'!$A:$F,6,FALSE)</f>
        <v>-28453</v>
      </c>
      <c r="F266" s="235">
        <v>-30594</v>
      </c>
      <c r="G266" s="232"/>
      <c r="H266" s="235">
        <v>22163</v>
      </c>
      <c r="I266" s="235">
        <v>2379</v>
      </c>
      <c r="J266" s="235">
        <v>10244</v>
      </c>
      <c r="K266" s="235">
        <v>34786</v>
      </c>
      <c r="L266" s="232"/>
      <c r="M266" s="232">
        <v>0</v>
      </c>
      <c r="N266" s="235">
        <v>5183</v>
      </c>
      <c r="O266" s="235">
        <v>2409</v>
      </c>
      <c r="P266" s="235">
        <v>0</v>
      </c>
      <c r="Q266" s="235">
        <v>7592</v>
      </c>
      <c r="R266" s="235"/>
      <c r="S266" s="235">
        <v>23130</v>
      </c>
      <c r="T266" s="235">
        <v>1884</v>
      </c>
      <c r="U266" s="235">
        <v>25014</v>
      </c>
    </row>
    <row r="267" spans="1:21">
      <c r="A267" s="320">
        <v>38610</v>
      </c>
      <c r="B267" s="321" t="s">
        <v>239</v>
      </c>
      <c r="C267" s="216">
        <f t="shared" si="8"/>
        <v>5.8460396796055584E-4</v>
      </c>
      <c r="D267" s="216">
        <f t="shared" si="9"/>
        <v>5.5900347624565465E-4</v>
      </c>
      <c r="E267" s="236">
        <f>VLOOKUP(A267,'2020 Summary'!$A:$F,6,FALSE)</f>
        <v>-24121</v>
      </c>
      <c r="F267" s="235">
        <v>-28759</v>
      </c>
      <c r="G267" s="232"/>
      <c r="H267" s="235">
        <v>20833</v>
      </c>
      <c r="I267" s="235">
        <v>2236</v>
      </c>
      <c r="J267" s="235">
        <v>0</v>
      </c>
      <c r="K267" s="235">
        <v>23069</v>
      </c>
      <c r="L267" s="232"/>
      <c r="M267" s="232">
        <v>0</v>
      </c>
      <c r="N267" s="235">
        <v>4872</v>
      </c>
      <c r="O267" s="235">
        <v>2265</v>
      </c>
      <c r="P267" s="235">
        <v>5166</v>
      </c>
      <c r="Q267" s="235">
        <v>12303</v>
      </c>
      <c r="R267" s="235"/>
      <c r="S267" s="235">
        <v>21743</v>
      </c>
      <c r="T267" s="235">
        <v>389</v>
      </c>
      <c r="U267" s="235">
        <v>22132</v>
      </c>
    </row>
    <row r="268" spans="1:21">
      <c r="A268" s="320">
        <v>38620</v>
      </c>
      <c r="B268" s="321" t="s">
        <v>240</v>
      </c>
      <c r="C268" s="216">
        <f t="shared" si="8"/>
        <v>4.0279312998151582E-4</v>
      </c>
      <c r="D268" s="216">
        <f t="shared" si="9"/>
        <v>3.9399768250289685E-4</v>
      </c>
      <c r="E268" s="236">
        <f>VLOOKUP(A268,'2020 Summary'!$A:$F,6,FALSE)</f>
        <v>-17001</v>
      </c>
      <c r="F268" s="235">
        <v>-19815</v>
      </c>
      <c r="G268" s="232"/>
      <c r="H268" s="235">
        <v>14355</v>
      </c>
      <c r="I268" s="235">
        <v>1541</v>
      </c>
      <c r="J268" s="235">
        <v>3329</v>
      </c>
      <c r="K268" s="235">
        <v>19225</v>
      </c>
      <c r="L268" s="232"/>
      <c r="M268" s="232">
        <v>0</v>
      </c>
      <c r="N268" s="235">
        <v>3357</v>
      </c>
      <c r="O268" s="235">
        <v>1560</v>
      </c>
      <c r="P268" s="235">
        <v>488</v>
      </c>
      <c r="Q268" s="235">
        <v>5405</v>
      </c>
      <c r="R268" s="235"/>
      <c r="S268" s="235">
        <v>14981</v>
      </c>
      <c r="T268" s="235">
        <v>1287</v>
      </c>
      <c r="U268" s="235">
        <v>16268</v>
      </c>
    </row>
    <row r="269" spans="1:21">
      <c r="A269" s="320">
        <v>38700</v>
      </c>
      <c r="B269" s="321" t="s">
        <v>241</v>
      </c>
      <c r="C269" s="216">
        <f t="shared" si="8"/>
        <v>7.6779708869703937E-4</v>
      </c>
      <c r="D269" s="216">
        <f t="shared" si="9"/>
        <v>7.8560834298957124E-4</v>
      </c>
      <c r="E269" s="236">
        <f>VLOOKUP(A269,'2020 Summary'!$A:$F,6,FALSE)</f>
        <v>-33899</v>
      </c>
      <c r="F269" s="235">
        <v>-37771</v>
      </c>
      <c r="G269" s="232"/>
      <c r="H269" s="235">
        <v>27362</v>
      </c>
      <c r="I269" s="235">
        <v>2937</v>
      </c>
      <c r="J269" s="235">
        <v>1314</v>
      </c>
      <c r="K269" s="235">
        <v>31613</v>
      </c>
      <c r="L269" s="232"/>
      <c r="M269" s="232">
        <v>0</v>
      </c>
      <c r="N269" s="235">
        <v>6399</v>
      </c>
      <c r="O269" s="235">
        <v>2974</v>
      </c>
      <c r="P269" s="235">
        <v>1331</v>
      </c>
      <c r="Q269" s="235">
        <v>10704</v>
      </c>
      <c r="R269" s="235"/>
      <c r="S269" s="235">
        <v>28557</v>
      </c>
      <c r="T269" s="235">
        <v>-579</v>
      </c>
      <c r="U269" s="235">
        <v>27978</v>
      </c>
    </row>
    <row r="270" spans="1:21">
      <c r="A270" s="320">
        <v>38701</v>
      </c>
      <c r="B270" s="321" t="s">
        <v>477</v>
      </c>
      <c r="C270" s="216">
        <f t="shared" si="8"/>
        <v>5.1002168212143491E-5</v>
      </c>
      <c r="D270" s="216">
        <f t="shared" si="9"/>
        <v>4.6790266512166859E-5</v>
      </c>
      <c r="E270" s="236">
        <f>VLOOKUP(A270,'2020 Summary'!$A:$F,6,FALSE)</f>
        <v>-2019</v>
      </c>
      <c r="F270" s="235">
        <v>-2509</v>
      </c>
      <c r="G270" s="232"/>
      <c r="H270" s="235">
        <v>1817</v>
      </c>
      <c r="I270" s="235">
        <v>195</v>
      </c>
      <c r="J270" s="235">
        <v>140</v>
      </c>
      <c r="K270" s="235">
        <v>2152</v>
      </c>
      <c r="L270" s="232"/>
      <c r="M270" s="232">
        <v>0</v>
      </c>
      <c r="N270" s="235">
        <v>425</v>
      </c>
      <c r="O270" s="235">
        <v>198</v>
      </c>
      <c r="P270" s="235">
        <v>491</v>
      </c>
      <c r="Q270" s="235">
        <v>1114</v>
      </c>
      <c r="R270" s="235"/>
      <c r="S270" s="235">
        <v>1897</v>
      </c>
      <c r="T270" s="235">
        <v>201</v>
      </c>
      <c r="U270" s="235">
        <v>2098</v>
      </c>
    </row>
    <row r="271" spans="1:21">
      <c r="A271" s="320">
        <v>38800</v>
      </c>
      <c r="B271" s="321" t="s">
        <v>243</v>
      </c>
      <c r="C271" s="216">
        <f t="shared" si="8"/>
        <v>1.3084932514211543E-3</v>
      </c>
      <c r="D271" s="216">
        <f t="shared" si="9"/>
        <v>1.3085052143684821E-3</v>
      </c>
      <c r="E271" s="236">
        <f>VLOOKUP(A271,'2020 Summary'!$A:$F,6,FALSE)</f>
        <v>-56462</v>
      </c>
      <c r="F271" s="235">
        <v>-64370</v>
      </c>
      <c r="G271" s="232"/>
      <c r="H271" s="235">
        <v>46631</v>
      </c>
      <c r="I271" s="235">
        <v>5005</v>
      </c>
      <c r="J271" s="235">
        <v>3093</v>
      </c>
      <c r="K271" s="235">
        <v>54729</v>
      </c>
      <c r="L271" s="232"/>
      <c r="M271" s="232">
        <v>0</v>
      </c>
      <c r="N271" s="235">
        <v>10905</v>
      </c>
      <c r="O271" s="235">
        <v>5069</v>
      </c>
      <c r="P271" s="235">
        <v>186</v>
      </c>
      <c r="Q271" s="235">
        <v>16160</v>
      </c>
      <c r="R271" s="235"/>
      <c r="S271" s="235">
        <v>48667</v>
      </c>
      <c r="T271" s="235">
        <v>423</v>
      </c>
      <c r="U271" s="235">
        <v>49090</v>
      </c>
    </row>
    <row r="272" spans="1:21">
      <c r="A272" s="320">
        <v>38801</v>
      </c>
      <c r="B272" s="321" t="s">
        <v>244</v>
      </c>
      <c r="C272" s="216">
        <f t="shared" si="8"/>
        <v>1.2859295181746501E-4</v>
      </c>
      <c r="D272" s="216">
        <f t="shared" si="9"/>
        <v>1.0139049826187717E-4</v>
      </c>
      <c r="E272" s="236">
        <f>VLOOKUP(A272,'2020 Summary'!$A:$F,6,FALSE)</f>
        <v>-4375</v>
      </c>
      <c r="F272" s="235">
        <v>-6326</v>
      </c>
      <c r="G272" s="232"/>
      <c r="H272" s="235">
        <v>4583</v>
      </c>
      <c r="I272" s="235">
        <v>492</v>
      </c>
      <c r="J272" s="235">
        <v>2060</v>
      </c>
      <c r="K272" s="235">
        <v>7135</v>
      </c>
      <c r="L272" s="232"/>
      <c r="M272" s="232">
        <v>0</v>
      </c>
      <c r="N272" s="235">
        <v>1072</v>
      </c>
      <c r="O272" s="235">
        <v>498</v>
      </c>
      <c r="P272" s="235">
        <v>3656</v>
      </c>
      <c r="Q272" s="235">
        <v>5226</v>
      </c>
      <c r="R272" s="235"/>
      <c r="S272" s="235">
        <v>4783</v>
      </c>
      <c r="T272" s="235">
        <v>-810</v>
      </c>
      <c r="U272" s="235">
        <v>3973</v>
      </c>
    </row>
    <row r="273" spans="1:21">
      <c r="A273" s="320">
        <v>38900</v>
      </c>
      <c r="B273" s="321" t="s">
        <v>245</v>
      </c>
      <c r="C273" s="216">
        <f t="shared" si="8"/>
        <v>2.9519867946462642E-4</v>
      </c>
      <c r="D273" s="216">
        <f t="shared" si="9"/>
        <v>2.9179606025492468E-4</v>
      </c>
      <c r="E273" s="236">
        <f>VLOOKUP(A273,'2020 Summary'!$A:$F,6,FALSE)</f>
        <v>-12591</v>
      </c>
      <c r="F273" s="236">
        <v>-14522</v>
      </c>
      <c r="G273" s="231"/>
      <c r="H273" s="236">
        <v>10520</v>
      </c>
      <c r="I273" s="236">
        <v>1129</v>
      </c>
      <c r="J273" s="236">
        <v>500</v>
      </c>
      <c r="K273" s="236">
        <v>12149</v>
      </c>
      <c r="L273" s="231"/>
      <c r="M273" s="231">
        <v>0</v>
      </c>
      <c r="N273" s="236">
        <v>2460</v>
      </c>
      <c r="O273" s="236">
        <v>1144</v>
      </c>
      <c r="P273" s="236">
        <v>395</v>
      </c>
      <c r="Q273" s="236">
        <v>3999</v>
      </c>
      <c r="R273" s="236"/>
      <c r="S273" s="236">
        <v>10979</v>
      </c>
      <c r="T273" s="236">
        <v>432</v>
      </c>
      <c r="U273" s="236">
        <v>11411</v>
      </c>
    </row>
    <row r="274" spans="1:21">
      <c r="A274" s="320">
        <v>39000</v>
      </c>
      <c r="B274" s="321" t="s">
        <v>246</v>
      </c>
      <c r="C274" s="216">
        <f t="shared" si="8"/>
        <v>1.3866999639610427E-2</v>
      </c>
      <c r="D274" s="216">
        <f t="shared" si="9"/>
        <v>1.393640787949015E-2</v>
      </c>
      <c r="E274" s="236">
        <f>VLOOKUP(A274,'2020 Summary'!$A:$F,6,FALSE)</f>
        <v>-601356</v>
      </c>
      <c r="F274" s="235">
        <v>-682173</v>
      </c>
      <c r="G274" s="232"/>
      <c r="H274" s="235">
        <v>494178</v>
      </c>
      <c r="I274" s="235">
        <v>53041</v>
      </c>
      <c r="J274" s="235">
        <v>5035</v>
      </c>
      <c r="K274" s="235">
        <v>552254</v>
      </c>
      <c r="L274" s="232"/>
      <c r="M274" s="232">
        <v>0</v>
      </c>
      <c r="N274" s="235">
        <v>115568</v>
      </c>
      <c r="O274" s="235">
        <v>53721</v>
      </c>
      <c r="P274" s="235">
        <v>41159</v>
      </c>
      <c r="Q274" s="235">
        <v>210448</v>
      </c>
      <c r="R274" s="235"/>
      <c r="S274" s="235">
        <v>515755</v>
      </c>
      <c r="T274" s="235">
        <v>-22036</v>
      </c>
      <c r="U274" s="235">
        <v>493719</v>
      </c>
    </row>
    <row r="275" spans="1:21">
      <c r="A275" s="320">
        <v>39100</v>
      </c>
      <c r="B275" s="321" t="s">
        <v>247</v>
      </c>
      <c r="C275" s="216">
        <f t="shared" si="8"/>
        <v>1.6529052625882915E-3</v>
      </c>
      <c r="D275" s="216">
        <f t="shared" si="9"/>
        <v>1.8034994206257242E-3</v>
      </c>
      <c r="E275" s="236">
        <f>VLOOKUP(A275,'2020 Summary'!$A:$F,6,FALSE)</f>
        <v>-77821</v>
      </c>
      <c r="F275" s="235">
        <v>-81313</v>
      </c>
      <c r="G275" s="232"/>
      <c r="H275" s="235">
        <v>58904</v>
      </c>
      <c r="I275" s="235">
        <v>6322</v>
      </c>
      <c r="J275" s="235">
        <v>35452</v>
      </c>
      <c r="K275" s="235">
        <v>100678</v>
      </c>
      <c r="L275" s="232"/>
      <c r="M275" s="232">
        <v>0</v>
      </c>
      <c r="N275" s="235">
        <v>13775</v>
      </c>
      <c r="O275" s="235">
        <v>6403</v>
      </c>
      <c r="P275" s="235">
        <v>0</v>
      </c>
      <c r="Q275" s="235">
        <v>20178</v>
      </c>
      <c r="R275" s="235"/>
      <c r="S275" s="235">
        <v>61476</v>
      </c>
      <c r="T275" s="235">
        <v>9578</v>
      </c>
      <c r="U275" s="235">
        <v>71054</v>
      </c>
    </row>
    <row r="276" spans="1:21">
      <c r="A276" s="320">
        <v>39101</v>
      </c>
      <c r="B276" s="321" t="s">
        <v>248</v>
      </c>
      <c r="C276" s="216">
        <f t="shared" si="8"/>
        <v>2.3639067921044904E-4</v>
      </c>
      <c r="D276" s="216">
        <f t="shared" si="9"/>
        <v>2.2009269988412515E-4</v>
      </c>
      <c r="E276" s="236">
        <f>VLOOKUP(A276,'2020 Summary'!$A:$F,6,FALSE)</f>
        <v>-9497</v>
      </c>
      <c r="F276" s="236">
        <v>-11629</v>
      </c>
      <c r="G276" s="231"/>
      <c r="H276" s="236">
        <v>8425</v>
      </c>
      <c r="I276" s="236">
        <v>904</v>
      </c>
      <c r="J276" s="236">
        <v>0</v>
      </c>
      <c r="K276" s="236">
        <v>9329</v>
      </c>
      <c r="L276" s="231"/>
      <c r="M276" s="231">
        <v>0</v>
      </c>
      <c r="N276" s="236">
        <v>1970</v>
      </c>
      <c r="O276" s="236">
        <v>916</v>
      </c>
      <c r="P276" s="236">
        <v>4739</v>
      </c>
      <c r="Q276" s="236">
        <v>7625</v>
      </c>
      <c r="R276" s="236"/>
      <c r="S276" s="236">
        <v>8792</v>
      </c>
      <c r="T276" s="236">
        <v>-961</v>
      </c>
      <c r="U276" s="236">
        <v>7831</v>
      </c>
    </row>
    <row r="277" spans="1:21">
      <c r="A277" s="320">
        <v>39105</v>
      </c>
      <c r="B277" s="321" t="s">
        <v>249</v>
      </c>
      <c r="C277" s="216">
        <f t="shared" si="8"/>
        <v>6.2790194256871269E-4</v>
      </c>
      <c r="D277" s="216">
        <f t="shared" si="9"/>
        <v>6.3619930475086902E-4</v>
      </c>
      <c r="E277" s="236">
        <f>VLOOKUP(A277,'2020 Summary'!$A:$F,6,FALSE)</f>
        <v>-27452</v>
      </c>
      <c r="F277" s="235">
        <v>-30889</v>
      </c>
      <c r="G277" s="232"/>
      <c r="H277" s="235">
        <v>22376</v>
      </c>
      <c r="I277" s="235">
        <v>2402</v>
      </c>
      <c r="J277" s="235">
        <v>17892</v>
      </c>
      <c r="K277" s="235">
        <v>42670</v>
      </c>
      <c r="L277" s="232"/>
      <c r="M277" s="232">
        <v>0</v>
      </c>
      <c r="N277" s="235">
        <v>5233</v>
      </c>
      <c r="O277" s="235">
        <v>2432</v>
      </c>
      <c r="P277" s="235">
        <v>0</v>
      </c>
      <c r="Q277" s="235">
        <v>7665</v>
      </c>
      <c r="R277" s="235"/>
      <c r="S277" s="235">
        <v>23353</v>
      </c>
      <c r="T277" s="235">
        <v>4185</v>
      </c>
      <c r="U277" s="235">
        <v>27538</v>
      </c>
    </row>
    <row r="278" spans="1:21">
      <c r="A278" s="320">
        <v>39200</v>
      </c>
      <c r="B278" s="321" t="s">
        <v>354</v>
      </c>
      <c r="C278" s="216">
        <f t="shared" si="8"/>
        <v>5.9035223146275989E-2</v>
      </c>
      <c r="D278" s="216">
        <f t="shared" si="9"/>
        <v>5.922090382387022E-2</v>
      </c>
      <c r="E278" s="236">
        <f>VLOOKUP(A278,'2020 Summary'!$A:$F,6,FALSE)</f>
        <v>-2555382</v>
      </c>
      <c r="F278" s="235">
        <v>-2904178</v>
      </c>
      <c r="G278" s="232"/>
      <c r="H278" s="235">
        <v>2103837</v>
      </c>
      <c r="I278" s="235">
        <v>225810</v>
      </c>
      <c r="J278" s="235">
        <v>0</v>
      </c>
      <c r="K278" s="235">
        <v>2329647</v>
      </c>
      <c r="L278" s="232"/>
      <c r="M278" s="232">
        <v>0</v>
      </c>
      <c r="N278" s="235">
        <v>491999</v>
      </c>
      <c r="O278" s="235">
        <v>228702</v>
      </c>
      <c r="P278" s="235">
        <v>234005</v>
      </c>
      <c r="Q278" s="235">
        <v>954706</v>
      </c>
      <c r="R278" s="235"/>
      <c r="S278" s="235">
        <v>2195696</v>
      </c>
      <c r="T278" s="235">
        <v>-122238</v>
      </c>
      <c r="U278" s="235">
        <v>2073458</v>
      </c>
    </row>
    <row r="279" spans="1:21">
      <c r="A279" s="320">
        <v>39201</v>
      </c>
      <c r="B279" s="321" t="s">
        <v>250</v>
      </c>
      <c r="C279" s="216">
        <f t="shared" si="8"/>
        <v>1.6260117318809715E-4</v>
      </c>
      <c r="D279" s="216">
        <f t="shared" si="9"/>
        <v>1.7010428736964078E-4</v>
      </c>
      <c r="E279" s="236">
        <f>VLOOKUP(A279,'2020 Summary'!$A:$F,6,FALSE)</f>
        <v>-7340</v>
      </c>
      <c r="F279" s="235">
        <v>-7999</v>
      </c>
      <c r="G279" s="232"/>
      <c r="H279" s="235">
        <v>5795</v>
      </c>
      <c r="I279" s="235">
        <v>622</v>
      </c>
      <c r="J279" s="235">
        <v>382</v>
      </c>
      <c r="K279" s="235">
        <v>6799</v>
      </c>
      <c r="L279" s="232"/>
      <c r="M279" s="232">
        <v>0</v>
      </c>
      <c r="N279" s="235">
        <v>1355</v>
      </c>
      <c r="O279" s="235">
        <v>630</v>
      </c>
      <c r="P279" s="235">
        <v>905</v>
      </c>
      <c r="Q279" s="235">
        <v>2890</v>
      </c>
      <c r="R279" s="235"/>
      <c r="S279" s="235">
        <v>6048</v>
      </c>
      <c r="T279" s="235">
        <v>-792</v>
      </c>
      <c r="U279" s="235">
        <v>5256</v>
      </c>
    </row>
    <row r="280" spans="1:21">
      <c r="A280" s="320">
        <v>39204</v>
      </c>
      <c r="B280" s="321" t="s">
        <v>251</v>
      </c>
      <c r="C280" s="216">
        <f t="shared" si="8"/>
        <v>2.8580728778905437E-4</v>
      </c>
      <c r="D280" s="216">
        <f t="shared" si="9"/>
        <v>2.5079953650057938E-4</v>
      </c>
      <c r="E280" s="236">
        <f>VLOOKUP(A280,'2020 Summary'!$A:$F,6,FALSE)</f>
        <v>-10822</v>
      </c>
      <c r="F280" s="235">
        <v>-14060</v>
      </c>
      <c r="G280" s="232"/>
      <c r="H280" s="235">
        <v>10185</v>
      </c>
      <c r="I280" s="235">
        <v>1093</v>
      </c>
      <c r="J280" s="235">
        <v>0</v>
      </c>
      <c r="K280" s="235">
        <v>11278</v>
      </c>
      <c r="L280" s="232"/>
      <c r="M280" s="232">
        <v>0</v>
      </c>
      <c r="N280" s="235">
        <v>2382</v>
      </c>
      <c r="O280" s="235">
        <v>1107</v>
      </c>
      <c r="P280" s="235">
        <v>11127</v>
      </c>
      <c r="Q280" s="235">
        <v>14616</v>
      </c>
      <c r="R280" s="235"/>
      <c r="S280" s="235">
        <v>10630</v>
      </c>
      <c r="T280" s="235">
        <v>-2929</v>
      </c>
      <c r="U280" s="235">
        <v>7701</v>
      </c>
    </row>
    <row r="281" spans="1:21">
      <c r="A281" s="320">
        <v>39205</v>
      </c>
      <c r="B281" s="321" t="s">
        <v>252</v>
      </c>
      <c r="C281" s="216">
        <f t="shared" si="8"/>
        <v>4.7574106973683594E-3</v>
      </c>
      <c r="D281" s="216">
        <f t="shared" si="9"/>
        <v>4.9075086906141367E-3</v>
      </c>
      <c r="E281" s="236">
        <f>VLOOKUP(A281,'2020 Summary'!$A:$F,6,FALSE)</f>
        <v>-211759</v>
      </c>
      <c r="F281" s="235">
        <v>-234036</v>
      </c>
      <c r="G281" s="232"/>
      <c r="H281" s="235">
        <v>169539</v>
      </c>
      <c r="I281" s="235">
        <v>18197</v>
      </c>
      <c r="J281" s="235">
        <v>19750</v>
      </c>
      <c r="K281" s="235">
        <v>207486</v>
      </c>
      <c r="L281" s="232"/>
      <c r="M281" s="232">
        <v>0</v>
      </c>
      <c r="N281" s="235">
        <v>39648</v>
      </c>
      <c r="O281" s="235">
        <v>18430</v>
      </c>
      <c r="P281" s="235">
        <v>22533</v>
      </c>
      <c r="Q281" s="235">
        <v>80611</v>
      </c>
      <c r="R281" s="235"/>
      <c r="S281" s="235">
        <v>176942</v>
      </c>
      <c r="T281" s="235">
        <v>-2953</v>
      </c>
      <c r="U281" s="235">
        <v>173989</v>
      </c>
    </row>
    <row r="282" spans="1:21">
      <c r="A282" s="320">
        <v>39208</v>
      </c>
      <c r="B282" s="321" t="s">
        <v>355</v>
      </c>
      <c r="C282" s="216">
        <f t="shared" si="8"/>
        <v>3.7360257057432651E-4</v>
      </c>
      <c r="D282" s="216">
        <f t="shared" si="9"/>
        <v>3.6081112398609504E-4</v>
      </c>
      <c r="E282" s="236">
        <f>VLOOKUP(A282,'2020 Summary'!$A:$F,6,FALSE)</f>
        <v>-15569</v>
      </c>
      <c r="F282" s="235">
        <v>-18379</v>
      </c>
      <c r="G282" s="232"/>
      <c r="H282" s="235">
        <v>13314</v>
      </c>
      <c r="I282" s="235">
        <v>1429</v>
      </c>
      <c r="J282" s="235">
        <v>0</v>
      </c>
      <c r="K282" s="235">
        <v>14743</v>
      </c>
      <c r="L282" s="232"/>
      <c r="M282" s="232">
        <v>0</v>
      </c>
      <c r="N282" s="235">
        <v>3114</v>
      </c>
      <c r="O282" s="235">
        <v>1447</v>
      </c>
      <c r="P282" s="235">
        <v>5237</v>
      </c>
      <c r="Q282" s="235">
        <v>9798</v>
      </c>
      <c r="R282" s="235"/>
      <c r="S282" s="235">
        <v>13895</v>
      </c>
      <c r="T282" s="235">
        <v>-1395</v>
      </c>
      <c r="U282" s="235">
        <v>12500</v>
      </c>
    </row>
    <row r="283" spans="1:21">
      <c r="A283" s="320">
        <v>39209</v>
      </c>
      <c r="B283" s="321" t="s">
        <v>253</v>
      </c>
      <c r="C283" s="216">
        <f t="shared" si="8"/>
        <v>1.5900317248122216E-4</v>
      </c>
      <c r="D283" s="216">
        <f t="shared" si="9"/>
        <v>1.768018539976825E-4</v>
      </c>
      <c r="E283" s="236">
        <f>VLOOKUP(A283,'2020 Summary'!$A:$F,6,FALSE)</f>
        <v>-7629</v>
      </c>
      <c r="F283" s="235">
        <v>-7822</v>
      </c>
      <c r="G283" s="232"/>
      <c r="H283" s="235">
        <v>5666</v>
      </c>
      <c r="I283" s="235">
        <v>608</v>
      </c>
      <c r="J283" s="235">
        <v>1144</v>
      </c>
      <c r="K283" s="235">
        <v>7418</v>
      </c>
      <c r="L283" s="232"/>
      <c r="M283" s="232">
        <v>0</v>
      </c>
      <c r="N283" s="235">
        <v>1325</v>
      </c>
      <c r="O283" s="235">
        <v>616</v>
      </c>
      <c r="P283" s="235">
        <v>596</v>
      </c>
      <c r="Q283" s="235">
        <v>2537</v>
      </c>
      <c r="R283" s="235"/>
      <c r="S283" s="235">
        <v>5914</v>
      </c>
      <c r="T283" s="235">
        <v>-691</v>
      </c>
      <c r="U283" s="235">
        <v>5223</v>
      </c>
    </row>
    <row r="284" spans="1:21">
      <c r="A284" s="320">
        <v>39220</v>
      </c>
      <c r="B284" s="321" t="s">
        <v>427</v>
      </c>
      <c r="C284" s="216">
        <f t="shared" si="8"/>
        <v>5.9905695385088423E-5</v>
      </c>
      <c r="D284" s="216">
        <f t="shared" si="9"/>
        <v>5.7497103128621089E-5</v>
      </c>
      <c r="E284" s="236">
        <f>VLOOKUP(A284,'2020 Summary'!$A:$F,6,FALSE)</f>
        <v>-2481</v>
      </c>
      <c r="F284" s="235">
        <v>-2947</v>
      </c>
      <c r="G284" s="232"/>
      <c r="H284" s="235">
        <v>2135</v>
      </c>
      <c r="I284" s="235">
        <v>229</v>
      </c>
      <c r="J284" s="235">
        <v>0</v>
      </c>
      <c r="K284" s="235">
        <v>2364</v>
      </c>
      <c r="L284" s="232"/>
      <c r="M284" s="232">
        <v>0</v>
      </c>
      <c r="N284" s="235">
        <v>499</v>
      </c>
      <c r="O284" s="235">
        <v>232</v>
      </c>
      <c r="P284" s="235">
        <v>5455</v>
      </c>
      <c r="Q284" s="235">
        <v>6186</v>
      </c>
      <c r="R284" s="235"/>
      <c r="S284" s="235">
        <v>2228</v>
      </c>
      <c r="T284" s="235">
        <v>-774</v>
      </c>
      <c r="U284" s="235">
        <v>1454</v>
      </c>
    </row>
    <row r="285" spans="1:21">
      <c r="A285" s="320">
        <v>39300</v>
      </c>
      <c r="B285" s="321" t="s">
        <v>254</v>
      </c>
      <c r="C285" s="216">
        <f t="shared" si="8"/>
        <v>5.9190160781235311E-4</v>
      </c>
      <c r="D285" s="216">
        <f t="shared" si="9"/>
        <v>6.815063731170336E-4</v>
      </c>
      <c r="E285" s="236">
        <f>VLOOKUP(A285,'2020 Summary'!$A:$F,6,FALSE)</f>
        <v>-29407</v>
      </c>
      <c r="F285" s="236">
        <v>-29118</v>
      </c>
      <c r="G285" s="231"/>
      <c r="H285" s="236">
        <v>21094</v>
      </c>
      <c r="I285" s="236">
        <v>2264</v>
      </c>
      <c r="J285" s="236">
        <v>15781</v>
      </c>
      <c r="K285" s="236">
        <v>39139</v>
      </c>
      <c r="L285" s="231"/>
      <c r="M285" s="231">
        <v>0</v>
      </c>
      <c r="N285" s="236">
        <v>4933</v>
      </c>
      <c r="O285" s="236">
        <v>2293</v>
      </c>
      <c r="P285" s="236">
        <v>0</v>
      </c>
      <c r="Q285" s="236">
        <v>7226</v>
      </c>
      <c r="R285" s="236"/>
      <c r="S285" s="236">
        <v>22015</v>
      </c>
      <c r="T285" s="236">
        <v>4412</v>
      </c>
      <c r="U285" s="236">
        <v>26427</v>
      </c>
    </row>
    <row r="286" spans="1:21">
      <c r="A286" s="320">
        <v>39301</v>
      </c>
      <c r="B286" s="321" t="s">
        <v>255</v>
      </c>
      <c r="C286" s="216">
        <f t="shared" si="8"/>
        <v>2.4698140445497944E-5</v>
      </c>
      <c r="D286" s="216">
        <f t="shared" si="9"/>
        <v>3.0405561993047508E-5</v>
      </c>
      <c r="E286" s="236">
        <f>VLOOKUP(A286,'2020 Summary'!$A:$F,6,FALSE)</f>
        <v>-1312</v>
      </c>
      <c r="F286" s="235">
        <v>-1215</v>
      </c>
      <c r="G286" s="232"/>
      <c r="H286" s="235">
        <v>880</v>
      </c>
      <c r="I286" s="235">
        <v>94</v>
      </c>
      <c r="J286" s="235">
        <v>1907</v>
      </c>
      <c r="K286" s="235">
        <v>2881</v>
      </c>
      <c r="L286" s="232"/>
      <c r="M286" s="232">
        <v>0</v>
      </c>
      <c r="N286" s="235">
        <v>206</v>
      </c>
      <c r="O286" s="235">
        <v>96</v>
      </c>
      <c r="P286" s="235">
        <v>0</v>
      </c>
      <c r="Q286" s="235">
        <v>302</v>
      </c>
      <c r="R286" s="235"/>
      <c r="S286" s="235">
        <v>919</v>
      </c>
      <c r="T286" s="235">
        <v>197</v>
      </c>
      <c r="U286" s="235">
        <v>1116</v>
      </c>
    </row>
    <row r="287" spans="1:21">
      <c r="A287" s="320">
        <v>39400</v>
      </c>
      <c r="B287" s="321" t="s">
        <v>256</v>
      </c>
      <c r="C287" s="216">
        <f t="shared" si="8"/>
        <v>4.2580407235542829E-4</v>
      </c>
      <c r="D287" s="216">
        <f t="shared" si="9"/>
        <v>4.9019698725376597E-4</v>
      </c>
      <c r="E287" s="236">
        <f>VLOOKUP(A287,'2020 Summary'!$A:$F,6,FALSE)</f>
        <v>-21152</v>
      </c>
      <c r="F287" s="235">
        <v>-20947</v>
      </c>
      <c r="G287" s="232"/>
      <c r="H287" s="235">
        <v>15174</v>
      </c>
      <c r="I287" s="235">
        <v>1629</v>
      </c>
      <c r="J287" s="235">
        <v>12055</v>
      </c>
      <c r="K287" s="235">
        <v>28858</v>
      </c>
      <c r="L287" s="232"/>
      <c r="M287" s="232">
        <v>0</v>
      </c>
      <c r="N287" s="235">
        <v>3549</v>
      </c>
      <c r="O287" s="235">
        <v>1650</v>
      </c>
      <c r="P287" s="235">
        <v>0</v>
      </c>
      <c r="Q287" s="235">
        <v>5199</v>
      </c>
      <c r="R287" s="235"/>
      <c r="S287" s="235">
        <v>15837</v>
      </c>
      <c r="T287" s="235">
        <v>3454</v>
      </c>
      <c r="U287" s="235">
        <v>19291</v>
      </c>
    </row>
    <row r="288" spans="1:21">
      <c r="A288" s="320">
        <v>39401</v>
      </c>
      <c r="B288" s="321" t="s">
        <v>257</v>
      </c>
      <c r="C288" s="216">
        <f t="shared" si="8"/>
        <v>4.5580773926699617E-4</v>
      </c>
      <c r="D288" s="216">
        <f t="shared" si="9"/>
        <v>4.1161066048667438E-4</v>
      </c>
      <c r="E288" s="236">
        <f>VLOOKUP(A288,'2020 Summary'!$A:$F,6,FALSE)</f>
        <v>-17761</v>
      </c>
      <c r="F288" s="236">
        <v>-22423</v>
      </c>
      <c r="G288" s="231"/>
      <c r="H288" s="236">
        <v>16243</v>
      </c>
      <c r="I288" s="236">
        <v>1743</v>
      </c>
      <c r="J288" s="236">
        <v>0</v>
      </c>
      <c r="K288" s="236">
        <v>17986</v>
      </c>
      <c r="L288" s="231"/>
      <c r="M288" s="231">
        <v>0</v>
      </c>
      <c r="N288" s="236">
        <v>3799</v>
      </c>
      <c r="O288" s="236">
        <v>1766</v>
      </c>
      <c r="P288" s="236">
        <v>16278</v>
      </c>
      <c r="Q288" s="236">
        <v>21843</v>
      </c>
      <c r="R288" s="236"/>
      <c r="S288" s="236">
        <v>16953</v>
      </c>
      <c r="T288" s="236">
        <v>-5632</v>
      </c>
      <c r="U288" s="236">
        <v>11321</v>
      </c>
    </row>
    <row r="289" spans="1:25">
      <c r="A289" s="320">
        <v>39500</v>
      </c>
      <c r="B289" s="321" t="s">
        <v>258</v>
      </c>
      <c r="C289" s="216">
        <f t="shared" si="8"/>
        <v>1.8182100182284474E-3</v>
      </c>
      <c r="D289" s="216">
        <f t="shared" si="9"/>
        <v>1.8386095017381228E-3</v>
      </c>
      <c r="E289" s="236">
        <f>VLOOKUP(A289,'2020 Summary'!$A:$F,6,FALSE)</f>
        <v>-79336</v>
      </c>
      <c r="F289" s="235">
        <v>-89445</v>
      </c>
      <c r="G289" s="232"/>
      <c r="H289" s="235">
        <v>64795</v>
      </c>
      <c r="I289" s="235">
        <v>6955</v>
      </c>
      <c r="J289" s="235">
        <v>274</v>
      </c>
      <c r="K289" s="235">
        <v>72024</v>
      </c>
      <c r="L289" s="232"/>
      <c r="M289" s="232">
        <v>0</v>
      </c>
      <c r="N289" s="235">
        <v>15153</v>
      </c>
      <c r="O289" s="235">
        <v>7044</v>
      </c>
      <c r="P289" s="235">
        <v>10051</v>
      </c>
      <c r="Q289" s="235">
        <v>32248</v>
      </c>
      <c r="R289" s="235"/>
      <c r="S289" s="235">
        <v>67624</v>
      </c>
      <c r="T289" s="235">
        <v>-2034</v>
      </c>
      <c r="U289" s="235">
        <v>65590</v>
      </c>
    </row>
    <row r="290" spans="1:25">
      <c r="A290" s="320">
        <v>39501</v>
      </c>
      <c r="B290" s="321" t="s">
        <v>478</v>
      </c>
      <c r="C290" s="216">
        <f t="shared" si="8"/>
        <v>5.3990338290734601E-5</v>
      </c>
      <c r="D290" s="216">
        <f t="shared" si="9"/>
        <v>5.0196987253765933E-5</v>
      </c>
      <c r="E290" s="236">
        <f>VLOOKUP(A290,'2020 Summary'!$A:$F,6,FALSE)</f>
        <v>-2166</v>
      </c>
      <c r="F290" s="235">
        <v>-2656</v>
      </c>
      <c r="G290" s="232"/>
      <c r="H290" s="235">
        <v>1924</v>
      </c>
      <c r="I290" s="235">
        <v>207</v>
      </c>
      <c r="J290" s="235">
        <v>440</v>
      </c>
      <c r="K290" s="235">
        <v>2571</v>
      </c>
      <c r="L290" s="232"/>
      <c r="M290" s="232">
        <v>0</v>
      </c>
      <c r="N290" s="235">
        <v>450</v>
      </c>
      <c r="O290" s="235">
        <v>209</v>
      </c>
      <c r="P290" s="235">
        <v>534</v>
      </c>
      <c r="Q290" s="235">
        <v>1193</v>
      </c>
      <c r="R290" s="235"/>
      <c r="S290" s="235">
        <v>2008</v>
      </c>
      <c r="T290" s="235">
        <v>-119</v>
      </c>
      <c r="U290" s="235">
        <v>1889</v>
      </c>
    </row>
    <row r="291" spans="1:25">
      <c r="A291" s="320">
        <v>39600</v>
      </c>
      <c r="B291" s="321" t="s">
        <v>260</v>
      </c>
      <c r="C291" s="216">
        <f t="shared" si="8"/>
        <v>5.6532925456926272E-3</v>
      </c>
      <c r="D291" s="216">
        <f t="shared" si="9"/>
        <v>5.6907068366164543E-3</v>
      </c>
      <c r="E291" s="236">
        <f>VLOOKUP(A291,'2020 Summary'!$A:$F,6,FALSE)</f>
        <v>-245554</v>
      </c>
      <c r="F291" s="235">
        <v>-278108</v>
      </c>
      <c r="G291" s="232"/>
      <c r="H291" s="235">
        <v>201467</v>
      </c>
      <c r="I291" s="235">
        <v>21624</v>
      </c>
      <c r="J291" s="235">
        <v>8847</v>
      </c>
      <c r="K291" s="235">
        <v>231938</v>
      </c>
      <c r="L291" s="232"/>
      <c r="M291" s="232">
        <v>0</v>
      </c>
      <c r="N291" s="235">
        <v>47115</v>
      </c>
      <c r="O291" s="235">
        <v>21901</v>
      </c>
      <c r="P291" s="235">
        <v>1218</v>
      </c>
      <c r="Q291" s="235">
        <v>70234</v>
      </c>
      <c r="R291" s="235"/>
      <c r="S291" s="235">
        <v>210263</v>
      </c>
      <c r="T291" s="235">
        <v>2701</v>
      </c>
      <c r="U291" s="235">
        <v>212964</v>
      </c>
    </row>
    <row r="292" spans="1:25">
      <c r="A292" s="320">
        <v>39605</v>
      </c>
      <c r="B292" s="321" t="s">
        <v>261</v>
      </c>
      <c r="C292" s="216">
        <f t="shared" si="8"/>
        <v>8.1749828490217721E-4</v>
      </c>
      <c r="D292" s="216">
        <f t="shared" si="9"/>
        <v>8.2609501738122829E-4</v>
      </c>
      <c r="E292" s="236">
        <f>VLOOKUP(A292,'2020 Summary'!$A:$F,6,FALSE)</f>
        <v>-35646</v>
      </c>
      <c r="F292" s="235">
        <v>-40216</v>
      </c>
      <c r="G292" s="232"/>
      <c r="H292" s="235">
        <v>29133</v>
      </c>
      <c r="I292" s="235">
        <v>3127</v>
      </c>
      <c r="J292" s="235">
        <v>4367</v>
      </c>
      <c r="K292" s="235">
        <v>36627</v>
      </c>
      <c r="L292" s="232"/>
      <c r="M292" s="232">
        <v>0</v>
      </c>
      <c r="N292" s="235">
        <v>6813</v>
      </c>
      <c r="O292" s="235">
        <v>3167</v>
      </c>
      <c r="P292" s="235">
        <v>556</v>
      </c>
      <c r="Q292" s="235">
        <v>10536</v>
      </c>
      <c r="R292" s="235"/>
      <c r="S292" s="235">
        <v>30405</v>
      </c>
      <c r="T292" s="235">
        <v>711</v>
      </c>
      <c r="U292" s="235">
        <v>31116</v>
      </c>
    </row>
    <row r="293" spans="1:25">
      <c r="A293" s="320">
        <v>39700</v>
      </c>
      <c r="B293" s="321" t="s">
        <v>262</v>
      </c>
      <c r="C293" s="216">
        <f t="shared" si="8"/>
        <v>3.0921055453382953E-3</v>
      </c>
      <c r="D293" s="216">
        <f t="shared" si="9"/>
        <v>3.1637079953650057E-3</v>
      </c>
      <c r="E293" s="236">
        <f>VLOOKUP(A293,'2020 Summary'!$A:$F,6,FALSE)</f>
        <v>-136514</v>
      </c>
      <c r="F293" s="235">
        <v>-152113</v>
      </c>
      <c r="G293" s="232"/>
      <c r="H293" s="235">
        <v>110193</v>
      </c>
      <c r="I293" s="235">
        <v>11827</v>
      </c>
      <c r="J293" s="235">
        <v>10908</v>
      </c>
      <c r="K293" s="235">
        <v>132928</v>
      </c>
      <c r="L293" s="232"/>
      <c r="M293" s="232">
        <v>0</v>
      </c>
      <c r="N293" s="235">
        <v>25770</v>
      </c>
      <c r="O293" s="235">
        <v>11979</v>
      </c>
      <c r="P293" s="235">
        <v>0</v>
      </c>
      <c r="Q293" s="235">
        <v>37749</v>
      </c>
      <c r="R293" s="235"/>
      <c r="S293" s="235">
        <v>115004</v>
      </c>
      <c r="T293" s="235">
        <v>2733</v>
      </c>
      <c r="U293" s="235">
        <v>117737</v>
      </c>
    </row>
    <row r="294" spans="1:25">
      <c r="A294" s="320">
        <v>39703</v>
      </c>
      <c r="B294" s="321" t="s">
        <v>263</v>
      </c>
      <c r="C294" s="216">
        <f t="shared" si="8"/>
        <v>2.2220195325904364E-4</v>
      </c>
      <c r="D294" s="216">
        <f t="shared" si="9"/>
        <v>2.3001158748551566E-4</v>
      </c>
      <c r="E294" s="236">
        <f>VLOOKUP(A294,'2020 Summary'!$A:$F,6,FALSE)</f>
        <v>-9925</v>
      </c>
      <c r="F294" s="235">
        <v>-10931</v>
      </c>
      <c r="G294" s="232"/>
      <c r="H294" s="235">
        <v>7919</v>
      </c>
      <c r="I294" s="235">
        <v>850</v>
      </c>
      <c r="J294" s="235">
        <v>0</v>
      </c>
      <c r="K294" s="235">
        <v>8769</v>
      </c>
      <c r="L294" s="232"/>
      <c r="M294" s="232">
        <v>0</v>
      </c>
      <c r="N294" s="235">
        <v>1852</v>
      </c>
      <c r="O294" s="235">
        <v>861</v>
      </c>
      <c r="P294" s="235">
        <v>7083</v>
      </c>
      <c r="Q294" s="235">
        <v>9796</v>
      </c>
      <c r="R294" s="235"/>
      <c r="S294" s="235">
        <v>8264</v>
      </c>
      <c r="T294" s="235">
        <v>-2436</v>
      </c>
      <c r="U294" s="235">
        <v>5828</v>
      </c>
    </row>
    <row r="295" spans="1:25">
      <c r="A295" s="320">
        <v>39705</v>
      </c>
      <c r="B295" s="321" t="s">
        <v>264</v>
      </c>
      <c r="C295" s="216">
        <f t="shared" si="8"/>
        <v>7.6739053494485009E-4</v>
      </c>
      <c r="D295" s="216">
        <f t="shared" si="9"/>
        <v>7.850057937427578E-4</v>
      </c>
      <c r="E295" s="236">
        <f>VLOOKUP(A295,'2020 Summary'!$A:$F,6,FALSE)</f>
        <v>-33873</v>
      </c>
      <c r="F295" s="235">
        <v>-37751</v>
      </c>
      <c r="G295" s="232"/>
      <c r="H295" s="235">
        <v>27348</v>
      </c>
      <c r="I295" s="235">
        <v>2935</v>
      </c>
      <c r="J295" s="235">
        <v>3578</v>
      </c>
      <c r="K295" s="235">
        <v>33861</v>
      </c>
      <c r="L295" s="232"/>
      <c r="M295" s="232">
        <v>0</v>
      </c>
      <c r="N295" s="235">
        <v>6396</v>
      </c>
      <c r="O295" s="235">
        <v>2973</v>
      </c>
      <c r="P295" s="235">
        <v>1139</v>
      </c>
      <c r="Q295" s="235">
        <v>10508</v>
      </c>
      <c r="R295" s="235"/>
      <c r="S295" s="235">
        <v>28542</v>
      </c>
      <c r="T295" s="235">
        <v>1614</v>
      </c>
      <c r="U295" s="235">
        <v>30156</v>
      </c>
    </row>
    <row r="296" spans="1:25">
      <c r="A296" s="320">
        <v>39800</v>
      </c>
      <c r="B296" s="321" t="s">
        <v>265</v>
      </c>
      <c r="C296" s="216">
        <f t="shared" si="8"/>
        <v>3.3829947550297152E-3</v>
      </c>
      <c r="D296" s="216">
        <f t="shared" si="9"/>
        <v>3.5035921205098493E-3</v>
      </c>
      <c r="E296" s="236">
        <f>VLOOKUP(A296,'2020 Summary'!$A:$F,6,FALSE)</f>
        <v>-151180</v>
      </c>
      <c r="F296" s="236">
        <v>-166423</v>
      </c>
      <c r="G296" s="231"/>
      <c r="H296" s="236">
        <v>120560</v>
      </c>
      <c r="I296" s="236">
        <v>12940</v>
      </c>
      <c r="J296" s="236">
        <v>31734</v>
      </c>
      <c r="K296" s="236">
        <v>165234</v>
      </c>
      <c r="L296" s="231"/>
      <c r="M296" s="232">
        <v>0</v>
      </c>
      <c r="N296" s="236">
        <v>28194</v>
      </c>
      <c r="O296" s="236">
        <v>13106</v>
      </c>
      <c r="P296" s="236">
        <v>1168</v>
      </c>
      <c r="Q296" s="236">
        <v>42468</v>
      </c>
      <c r="R296" s="236"/>
      <c r="S296" s="236">
        <v>125824</v>
      </c>
      <c r="T296" s="236">
        <v>5574</v>
      </c>
      <c r="U296" s="236">
        <v>131398</v>
      </c>
    </row>
    <row r="297" spans="1:25" s="5" customFormat="1" ht="15" customHeight="1">
      <c r="A297" s="320">
        <v>39805</v>
      </c>
      <c r="B297" s="321" t="s">
        <v>266</v>
      </c>
      <c r="C297" s="216">
        <f t="shared" si="8"/>
        <v>3.9380829205813304E-4</v>
      </c>
      <c r="D297" s="216">
        <f t="shared" si="9"/>
        <v>4.1749710312862111E-4</v>
      </c>
      <c r="E297" s="236">
        <f>VLOOKUP(A297,'2020 Summary'!$A:$F,6,FALSE)</f>
        <v>-18015</v>
      </c>
      <c r="F297" s="322">
        <v>-19373</v>
      </c>
      <c r="G297" s="322"/>
      <c r="H297" s="322">
        <v>14034</v>
      </c>
      <c r="I297" s="323">
        <v>1506</v>
      </c>
      <c r="J297" s="322">
        <v>4497</v>
      </c>
      <c r="K297" s="322">
        <v>20037</v>
      </c>
      <c r="L297" s="238"/>
      <c r="M297" s="232">
        <v>0</v>
      </c>
      <c r="N297" s="322">
        <v>3282</v>
      </c>
      <c r="O297" s="322">
        <v>1526</v>
      </c>
      <c r="P297" s="239">
        <v>59</v>
      </c>
      <c r="Q297" s="239">
        <v>4867</v>
      </c>
      <c r="R297" s="239"/>
      <c r="S297" s="322">
        <v>14647</v>
      </c>
      <c r="T297" s="323">
        <v>1125</v>
      </c>
      <c r="U297" s="323">
        <v>15772</v>
      </c>
    </row>
    <row r="298" spans="1:25" s="5" customFormat="1" ht="15" customHeight="1">
      <c r="A298" s="320">
        <v>39900</v>
      </c>
      <c r="B298" s="321" t="s">
        <v>267</v>
      </c>
      <c r="C298" s="216">
        <f t="shared" si="8"/>
        <v>1.6874013484615509E-3</v>
      </c>
      <c r="D298" s="216">
        <f t="shared" si="9"/>
        <v>1.7698957126303593E-3</v>
      </c>
      <c r="E298" s="236">
        <f>VLOOKUP(A298,'2020 Summary'!$A:$F,6,FALSE)</f>
        <v>-76371</v>
      </c>
      <c r="F298" s="322">
        <v>-83010</v>
      </c>
      <c r="G298" s="322"/>
      <c r="H298" s="322">
        <v>60134</v>
      </c>
      <c r="I298" s="323">
        <v>6454</v>
      </c>
      <c r="J298" s="322">
        <v>15819</v>
      </c>
      <c r="K298" s="322">
        <v>82407</v>
      </c>
      <c r="L298" s="238"/>
      <c r="M298" s="232">
        <v>0</v>
      </c>
      <c r="N298" s="322">
        <v>14063</v>
      </c>
      <c r="O298" s="322">
        <v>6537</v>
      </c>
      <c r="P298" s="239">
        <v>0</v>
      </c>
      <c r="Q298" s="239">
        <v>20600</v>
      </c>
      <c r="R298" s="239"/>
      <c r="S298" s="322">
        <v>62759</v>
      </c>
      <c r="T298" s="323">
        <v>3192</v>
      </c>
      <c r="U298" s="323">
        <v>65951</v>
      </c>
    </row>
    <row r="299" spans="1:25" s="5" customFormat="1" ht="15" customHeight="1">
      <c r="A299" s="320">
        <v>51000</v>
      </c>
      <c r="B299" s="321" t="s">
        <v>332</v>
      </c>
      <c r="C299" s="216">
        <f t="shared" si="8"/>
        <v>2.6344703469552082E-2</v>
      </c>
      <c r="D299" s="216">
        <f t="shared" si="9"/>
        <v>2.3513789107763614E-2</v>
      </c>
      <c r="E299" s="236">
        <f>VLOOKUP(A299,'2020 Summary'!$A:$F,6,FALSE)</f>
        <v>-1014620</v>
      </c>
      <c r="F299" s="322">
        <v>-1296001</v>
      </c>
      <c r="G299" s="322"/>
      <c r="H299" s="322">
        <v>938846</v>
      </c>
      <c r="I299" s="323">
        <v>100768</v>
      </c>
      <c r="J299" s="322">
        <v>387566</v>
      </c>
      <c r="K299" s="322">
        <v>1427180</v>
      </c>
      <c r="L299" s="238"/>
      <c r="M299" s="232">
        <v>0</v>
      </c>
      <c r="N299" s="322">
        <v>219557</v>
      </c>
      <c r="O299" s="322">
        <v>102059</v>
      </c>
      <c r="P299" s="239">
        <v>174314</v>
      </c>
      <c r="Q299" s="239">
        <v>495930</v>
      </c>
      <c r="R299" s="239"/>
      <c r="S299" s="322">
        <v>979838</v>
      </c>
      <c r="T299" s="323">
        <v>183375</v>
      </c>
      <c r="U299" s="323">
        <v>1163213</v>
      </c>
    </row>
    <row r="300" spans="1:25" s="5" customFormat="1" ht="15" customHeight="1">
      <c r="A300" s="320">
        <v>51000.2</v>
      </c>
      <c r="B300" s="321" t="s">
        <v>333</v>
      </c>
      <c r="C300" s="216">
        <f t="shared" si="8"/>
        <v>5.1896586466959874E-5</v>
      </c>
      <c r="D300" s="216">
        <f t="shared" si="9"/>
        <v>2.5909617612977984E-5</v>
      </c>
      <c r="E300" s="236">
        <f>VLOOKUP(A300,'2020 Summary'!$A:$F,6,FALSE)</f>
        <v>-1118</v>
      </c>
      <c r="F300" s="236">
        <v>-2553</v>
      </c>
      <c r="G300" s="231"/>
      <c r="H300" s="236">
        <v>1850</v>
      </c>
      <c r="I300" s="236">
        <v>199</v>
      </c>
      <c r="J300" s="236">
        <v>498</v>
      </c>
      <c r="K300" s="236">
        <v>2547</v>
      </c>
      <c r="L300" s="231"/>
      <c r="M300" s="231">
        <v>0</v>
      </c>
      <c r="N300" s="236">
        <v>433</v>
      </c>
      <c r="O300" s="236">
        <v>201</v>
      </c>
      <c r="P300" s="236">
        <v>2459</v>
      </c>
      <c r="Q300" s="236">
        <v>3093</v>
      </c>
      <c r="R300" s="236"/>
      <c r="S300" s="236">
        <v>1930</v>
      </c>
      <c r="T300" s="236">
        <v>-30</v>
      </c>
      <c r="U300" s="236">
        <v>1900</v>
      </c>
    </row>
    <row r="301" spans="1:25" s="5" customFormat="1" ht="15" customHeight="1">
      <c r="A301" s="320">
        <v>51000.3</v>
      </c>
      <c r="B301" s="321" t="s">
        <v>334</v>
      </c>
      <c r="C301" s="324">
        <f t="shared" si="8"/>
        <v>7.0370388966440147E-4</v>
      </c>
      <c r="D301" s="324">
        <f t="shared" si="9"/>
        <v>6.9110081112398606E-4</v>
      </c>
      <c r="E301" s="325">
        <f>VLOOKUP(A301,'2020 Summary'!$A:$F,6,FALSE)</f>
        <v>-29821</v>
      </c>
      <c r="F301" s="325">
        <v>-34618</v>
      </c>
      <c r="G301" s="232"/>
      <c r="H301" s="325">
        <v>25078</v>
      </c>
      <c r="I301" s="325">
        <v>2692</v>
      </c>
      <c r="J301" s="325">
        <v>2138</v>
      </c>
      <c r="K301" s="325">
        <v>29908</v>
      </c>
      <c r="L301" s="232"/>
      <c r="M301" s="326">
        <v>0</v>
      </c>
      <c r="N301" s="325">
        <v>5865</v>
      </c>
      <c r="O301" s="325">
        <v>2726</v>
      </c>
      <c r="P301" s="325">
        <v>2029</v>
      </c>
      <c r="Q301" s="325">
        <v>10620</v>
      </c>
      <c r="R301" s="325"/>
      <c r="S301" s="325">
        <v>26173</v>
      </c>
      <c r="T301" s="325">
        <v>2642</v>
      </c>
      <c r="U301" s="325">
        <v>28815</v>
      </c>
    </row>
    <row r="302" spans="1:25" s="5" customFormat="1" ht="4.9000000000000004" customHeight="1">
      <c r="B302" s="321"/>
      <c r="C302" s="321"/>
      <c r="D302" s="321"/>
      <c r="E302" s="321"/>
      <c r="F302" s="322"/>
      <c r="G302" s="322"/>
      <c r="H302" s="322"/>
      <c r="I302" s="322"/>
      <c r="J302" s="322"/>
      <c r="K302" s="322"/>
      <c r="L302" s="239"/>
      <c r="M302" s="322"/>
      <c r="N302" s="322"/>
      <c r="O302" s="322"/>
      <c r="P302" s="239"/>
      <c r="Q302" s="239"/>
      <c r="R302" s="239"/>
      <c r="S302" s="322"/>
      <c r="T302" s="323"/>
      <c r="U302" s="323"/>
    </row>
    <row r="303" spans="1:25" s="5" customFormat="1" ht="15" customHeight="1" thickBot="1">
      <c r="A303" s="321" t="s">
        <v>479</v>
      </c>
      <c r="B303" s="240"/>
      <c r="C303" s="244">
        <f>SUM(C5:C302)</f>
        <v>1</v>
      </c>
      <c r="D303" s="244">
        <f>SUM(D5:D302)</f>
        <v>1.0000000000000002</v>
      </c>
      <c r="E303" s="241">
        <f>SUM(E5:E301)</f>
        <v>-43150000</v>
      </c>
      <c r="F303" s="241">
        <f>SUM(F5:F301)</f>
        <v>-49193987</v>
      </c>
      <c r="G303" s="242"/>
      <c r="H303" s="241">
        <f>SUM(H6:H301)</f>
        <v>35637000</v>
      </c>
      <c r="I303" s="241">
        <f>SUM(I6:I301)</f>
        <v>3825002</v>
      </c>
      <c r="J303" s="241">
        <f>SUM(J6:J301)</f>
        <v>3153594</v>
      </c>
      <c r="K303" s="241">
        <f>SUM(K6:K301)</f>
        <v>42615596</v>
      </c>
      <c r="L303" s="242"/>
      <c r="M303" s="241">
        <f>SUM(M6:M301)</f>
        <v>0</v>
      </c>
      <c r="N303" s="241">
        <f>SUM(N6:N301)</f>
        <v>8334003</v>
      </c>
      <c r="O303" s="241">
        <f>SUM(O6:O301)</f>
        <v>3873997</v>
      </c>
      <c r="P303" s="241">
        <f>SUM(P6:P301)</f>
        <v>3153559</v>
      </c>
      <c r="Q303" s="241">
        <f>SUM(Q6:Q301)</f>
        <v>15361559</v>
      </c>
      <c r="R303" s="241"/>
      <c r="S303" s="241">
        <f>SUM(S6:S301)</f>
        <v>37193001</v>
      </c>
      <c r="T303" s="241">
        <f>SUM(T6:T301)</f>
        <v>199</v>
      </c>
      <c r="U303" s="241">
        <f>SUM(U6:U301)</f>
        <v>37193200</v>
      </c>
      <c r="V303" s="2"/>
      <c r="W303" s="2"/>
      <c r="X303" s="2"/>
      <c r="Y303" s="2"/>
    </row>
    <row r="304" spans="1:25" s="5" customFormat="1" ht="15" customHeight="1" thickTop="1">
      <c r="A304" s="321"/>
      <c r="B304" s="240"/>
      <c r="C304" s="240"/>
      <c r="D304" s="243"/>
      <c r="E304" s="243"/>
      <c r="F304" s="242"/>
      <c r="G304" s="242"/>
      <c r="H304" s="242"/>
      <c r="I304" s="242"/>
      <c r="J304" s="242"/>
      <c r="K304" s="242"/>
      <c r="L304" s="242"/>
      <c r="M304" s="242"/>
      <c r="N304" s="242"/>
      <c r="O304" s="242"/>
      <c r="P304" s="242"/>
      <c r="Q304" s="242"/>
      <c r="R304" s="242"/>
      <c r="S304" s="242"/>
      <c r="T304" s="242"/>
      <c r="U304" s="242"/>
      <c r="V304" s="2"/>
      <c r="W304" s="2"/>
      <c r="X304" s="2"/>
      <c r="Y304" s="2"/>
    </row>
    <row r="305" spans="1:25" s="5" customFormat="1">
      <c r="A305" s="321"/>
      <c r="B305" s="240"/>
      <c r="C305" s="240"/>
      <c r="D305" s="243"/>
      <c r="E305" s="243"/>
      <c r="F305" s="242"/>
      <c r="G305" s="242"/>
      <c r="H305" s="242"/>
      <c r="I305" s="242"/>
      <c r="J305" s="242"/>
      <c r="K305" s="242"/>
      <c r="L305" s="242"/>
      <c r="M305" s="242"/>
      <c r="N305" s="242"/>
      <c r="O305" s="242"/>
      <c r="P305" s="242"/>
      <c r="Q305" s="242"/>
      <c r="R305" s="242"/>
      <c r="S305" s="242"/>
      <c r="T305" s="242"/>
      <c r="U305" s="242"/>
      <c r="V305" s="2"/>
      <c r="W305" s="2"/>
      <c r="X305" s="2"/>
      <c r="Y305" s="2"/>
    </row>
    <row r="309" spans="1:25">
      <c r="B309" s="208" t="s">
        <v>367</v>
      </c>
      <c r="C309" s="317" t="s">
        <v>368</v>
      </c>
    </row>
    <row r="310" spans="1:25">
      <c r="B310" s="321" t="s">
        <v>0</v>
      </c>
      <c r="C310" s="320">
        <v>10200</v>
      </c>
    </row>
    <row r="311" spans="1:25">
      <c r="B311" s="321" t="s">
        <v>1</v>
      </c>
      <c r="C311" s="320">
        <v>10400</v>
      </c>
    </row>
    <row r="312" spans="1:25">
      <c r="B312" s="321" t="s">
        <v>441</v>
      </c>
      <c r="C312" s="320">
        <v>10500</v>
      </c>
    </row>
    <row r="313" spans="1:25">
      <c r="B313" s="321" t="s">
        <v>342</v>
      </c>
      <c r="C313" s="320">
        <v>10700</v>
      </c>
    </row>
    <row r="314" spans="1:25">
      <c r="B314" s="321" t="s">
        <v>3</v>
      </c>
      <c r="C314" s="320">
        <v>10800</v>
      </c>
    </row>
    <row r="315" spans="1:25">
      <c r="B315" s="321" t="s">
        <v>442</v>
      </c>
      <c r="C315" s="320">
        <v>10850</v>
      </c>
    </row>
    <row r="316" spans="1:25">
      <c r="B316" s="321" t="s">
        <v>5</v>
      </c>
      <c r="C316" s="320">
        <v>10900</v>
      </c>
    </row>
    <row r="317" spans="1:25">
      <c r="B317" s="321" t="s">
        <v>443</v>
      </c>
      <c r="C317" s="320">
        <v>10910</v>
      </c>
    </row>
    <row r="318" spans="1:25">
      <c r="B318" s="321" t="s">
        <v>444</v>
      </c>
      <c r="C318" s="320">
        <v>10930</v>
      </c>
    </row>
    <row r="319" spans="1:25">
      <c r="B319" s="321" t="s">
        <v>8</v>
      </c>
      <c r="C319" s="320">
        <v>10940</v>
      </c>
    </row>
    <row r="320" spans="1:25">
      <c r="B320" s="321" t="s">
        <v>445</v>
      </c>
      <c r="C320" s="320">
        <v>10950</v>
      </c>
    </row>
    <row r="321" spans="2:3">
      <c r="B321" s="321" t="s">
        <v>446</v>
      </c>
      <c r="C321" s="320">
        <v>11050</v>
      </c>
    </row>
    <row r="322" spans="2:3">
      <c r="B322" s="321" t="s">
        <v>447</v>
      </c>
      <c r="C322" s="320">
        <v>11300</v>
      </c>
    </row>
    <row r="323" spans="2:3">
      <c r="B323" s="321" t="s">
        <v>448</v>
      </c>
      <c r="C323" s="320">
        <v>11310</v>
      </c>
    </row>
    <row r="324" spans="2:3">
      <c r="B324" s="321" t="s">
        <v>12</v>
      </c>
      <c r="C324" s="320">
        <v>11600</v>
      </c>
    </row>
    <row r="325" spans="2:3">
      <c r="B325" s="321" t="s">
        <v>13</v>
      </c>
      <c r="C325" s="320">
        <v>11900</v>
      </c>
    </row>
    <row r="326" spans="2:3">
      <c r="B326" s="321" t="s">
        <v>449</v>
      </c>
      <c r="C326" s="320">
        <v>12100</v>
      </c>
    </row>
    <row r="327" spans="2:3">
      <c r="B327" s="321" t="s">
        <v>450</v>
      </c>
      <c r="C327" s="320">
        <v>12150</v>
      </c>
    </row>
    <row r="328" spans="2:3">
      <c r="B328" s="321" t="s">
        <v>16</v>
      </c>
      <c r="C328" s="320">
        <v>12160</v>
      </c>
    </row>
    <row r="329" spans="2:3">
      <c r="B329" s="321" t="s">
        <v>451</v>
      </c>
      <c r="C329" s="320">
        <v>12220</v>
      </c>
    </row>
    <row r="330" spans="2:3">
      <c r="B330" s="321" t="s">
        <v>18</v>
      </c>
      <c r="C330" s="320">
        <v>12510</v>
      </c>
    </row>
    <row r="331" spans="2:3">
      <c r="B331" s="321" t="s">
        <v>452</v>
      </c>
      <c r="C331" s="320">
        <v>12600</v>
      </c>
    </row>
    <row r="332" spans="2:3">
      <c r="B332" s="321" t="s">
        <v>453</v>
      </c>
      <c r="C332" s="320">
        <v>12700</v>
      </c>
    </row>
    <row r="333" spans="2:3">
      <c r="B333" s="321" t="s">
        <v>454</v>
      </c>
      <c r="C333" s="320">
        <v>13500</v>
      </c>
    </row>
    <row r="334" spans="2:3">
      <c r="B334" s="321" t="s">
        <v>455</v>
      </c>
      <c r="C334" s="320">
        <v>13700</v>
      </c>
    </row>
    <row r="335" spans="2:3">
      <c r="B335" s="321" t="s">
        <v>456</v>
      </c>
      <c r="C335" s="320">
        <v>14300</v>
      </c>
    </row>
    <row r="336" spans="2:3">
      <c r="B336" s="321" t="s">
        <v>457</v>
      </c>
      <c r="C336" s="320">
        <v>14300.2</v>
      </c>
    </row>
    <row r="337" spans="2:3">
      <c r="B337" s="321" t="s">
        <v>458</v>
      </c>
      <c r="C337" s="320">
        <v>18400</v>
      </c>
    </row>
    <row r="338" spans="2:3">
      <c r="B338" s="321" t="s">
        <v>459</v>
      </c>
      <c r="C338" s="320">
        <v>18600</v>
      </c>
    </row>
    <row r="339" spans="2:3">
      <c r="B339" s="321" t="s">
        <v>25</v>
      </c>
      <c r="C339" s="320">
        <v>18640</v>
      </c>
    </row>
    <row r="340" spans="2:3">
      <c r="B340" s="321" t="s">
        <v>460</v>
      </c>
      <c r="C340" s="320">
        <v>18690</v>
      </c>
    </row>
    <row r="341" spans="2:3">
      <c r="B341" s="321" t="s">
        <v>461</v>
      </c>
      <c r="C341" s="320">
        <v>18740</v>
      </c>
    </row>
    <row r="342" spans="2:3">
      <c r="B342" s="321" t="s">
        <v>462</v>
      </c>
      <c r="C342" s="320">
        <v>18780</v>
      </c>
    </row>
    <row r="343" spans="2:3">
      <c r="B343" s="321" t="s">
        <v>463</v>
      </c>
      <c r="C343" s="320">
        <v>19005</v>
      </c>
    </row>
    <row r="344" spans="2:3">
      <c r="B344" s="321" t="s">
        <v>30</v>
      </c>
      <c r="C344" s="320">
        <v>19100</v>
      </c>
    </row>
    <row r="345" spans="2:3">
      <c r="B345" s="321" t="s">
        <v>31</v>
      </c>
      <c r="C345" s="320">
        <v>20100</v>
      </c>
    </row>
    <row r="346" spans="2:3">
      <c r="B346" s="321" t="s">
        <v>464</v>
      </c>
      <c r="C346" s="320">
        <v>20200</v>
      </c>
    </row>
    <row r="347" spans="2:3">
      <c r="B347" s="321" t="s">
        <v>33</v>
      </c>
      <c r="C347" s="320">
        <v>20300</v>
      </c>
    </row>
    <row r="348" spans="2:3">
      <c r="B348" s="321" t="s">
        <v>34</v>
      </c>
      <c r="C348" s="320">
        <v>20400</v>
      </c>
    </row>
    <row r="349" spans="2:3">
      <c r="B349" s="321" t="s">
        <v>35</v>
      </c>
      <c r="C349" s="320">
        <v>20600</v>
      </c>
    </row>
    <row r="350" spans="2:3">
      <c r="B350" s="321" t="s">
        <v>465</v>
      </c>
      <c r="C350" s="320">
        <v>20700</v>
      </c>
    </row>
    <row r="351" spans="2:3">
      <c r="B351" s="321" t="s">
        <v>466</v>
      </c>
      <c r="C351" s="320">
        <v>20800</v>
      </c>
    </row>
    <row r="352" spans="2:3">
      <c r="B352" s="321" t="s">
        <v>38</v>
      </c>
      <c r="C352" s="320">
        <v>20900</v>
      </c>
    </row>
    <row r="353" spans="2:3">
      <c r="B353" s="321" t="s">
        <v>467</v>
      </c>
      <c r="C353" s="320">
        <v>21200</v>
      </c>
    </row>
    <row r="354" spans="2:3">
      <c r="B354" s="321" t="s">
        <v>468</v>
      </c>
      <c r="C354" s="320">
        <v>21300</v>
      </c>
    </row>
    <row r="355" spans="2:3">
      <c r="B355" s="321" t="s">
        <v>344</v>
      </c>
      <c r="C355" s="320">
        <v>21520</v>
      </c>
    </row>
    <row r="356" spans="2:3">
      <c r="B356" s="321" t="s">
        <v>329</v>
      </c>
      <c r="C356" s="320">
        <v>21525</v>
      </c>
    </row>
    <row r="357" spans="2:3">
      <c r="B357" s="321" t="s">
        <v>330</v>
      </c>
      <c r="C357" s="320">
        <v>21525.200000000001</v>
      </c>
    </row>
    <row r="358" spans="2:3">
      <c r="B358" s="321" t="s">
        <v>41</v>
      </c>
      <c r="C358" s="320">
        <v>21550</v>
      </c>
    </row>
    <row r="359" spans="2:3">
      <c r="B359" s="321" t="s">
        <v>42</v>
      </c>
      <c r="C359" s="320">
        <v>21570</v>
      </c>
    </row>
    <row r="360" spans="2:3">
      <c r="B360" s="321" t="s">
        <v>43</v>
      </c>
      <c r="C360" s="320">
        <v>21800</v>
      </c>
    </row>
    <row r="361" spans="2:3">
      <c r="B361" s="321" t="s">
        <v>44</v>
      </c>
      <c r="C361" s="320">
        <v>21900</v>
      </c>
    </row>
    <row r="362" spans="2:3">
      <c r="B362" s="321" t="s">
        <v>45</v>
      </c>
      <c r="C362" s="320">
        <v>22000</v>
      </c>
    </row>
    <row r="363" spans="2:3">
      <c r="B363" s="321" t="s">
        <v>46</v>
      </c>
      <c r="C363" s="320">
        <v>23000</v>
      </c>
    </row>
    <row r="364" spans="2:3">
      <c r="B364" s="321" t="s">
        <v>47</v>
      </c>
      <c r="C364" s="320">
        <v>23100</v>
      </c>
    </row>
    <row r="365" spans="2:3">
      <c r="B365" s="321" t="s">
        <v>48</v>
      </c>
      <c r="C365" s="320">
        <v>23200</v>
      </c>
    </row>
    <row r="366" spans="2:3">
      <c r="B366" s="321" t="s">
        <v>49</v>
      </c>
      <c r="C366" s="320">
        <v>30000</v>
      </c>
    </row>
    <row r="367" spans="2:3">
      <c r="B367" s="321" t="s">
        <v>50</v>
      </c>
      <c r="C367" s="320">
        <v>30100</v>
      </c>
    </row>
    <row r="368" spans="2:3">
      <c r="B368" s="321" t="s">
        <v>51</v>
      </c>
      <c r="C368" s="320">
        <v>30102</v>
      </c>
    </row>
    <row r="369" spans="2:3">
      <c r="B369" s="321" t="s">
        <v>52</v>
      </c>
      <c r="C369" s="320">
        <v>30103</v>
      </c>
    </row>
    <row r="370" spans="2:3">
      <c r="B370" s="321" t="s">
        <v>53</v>
      </c>
      <c r="C370" s="320">
        <v>30104</v>
      </c>
    </row>
    <row r="371" spans="2:3">
      <c r="B371" s="321" t="s">
        <v>54</v>
      </c>
      <c r="C371" s="320">
        <v>30105</v>
      </c>
    </row>
    <row r="372" spans="2:3">
      <c r="B372" s="321" t="s">
        <v>55</v>
      </c>
      <c r="C372" s="320">
        <v>30200</v>
      </c>
    </row>
    <row r="373" spans="2:3">
      <c r="B373" s="321" t="s">
        <v>56</v>
      </c>
      <c r="C373" s="320">
        <v>30300</v>
      </c>
    </row>
    <row r="374" spans="2:3">
      <c r="B374" s="321" t="s">
        <v>57</v>
      </c>
      <c r="C374" s="320">
        <v>30400</v>
      </c>
    </row>
    <row r="375" spans="2:3">
      <c r="B375" s="321" t="s">
        <v>58</v>
      </c>
      <c r="C375" s="320">
        <v>30405</v>
      </c>
    </row>
    <row r="376" spans="2:3">
      <c r="B376" s="321" t="s">
        <v>59</v>
      </c>
      <c r="C376" s="320">
        <v>30500</v>
      </c>
    </row>
    <row r="377" spans="2:3">
      <c r="B377" s="321" t="s">
        <v>60</v>
      </c>
      <c r="C377" s="320">
        <v>30600</v>
      </c>
    </row>
    <row r="378" spans="2:3">
      <c r="B378" s="321" t="s">
        <v>61</v>
      </c>
      <c r="C378" s="320">
        <v>30601</v>
      </c>
    </row>
    <row r="379" spans="2:3">
      <c r="B379" s="321" t="s">
        <v>62</v>
      </c>
      <c r="C379" s="320">
        <v>30700</v>
      </c>
    </row>
    <row r="380" spans="2:3">
      <c r="B380" s="321" t="s">
        <v>63</v>
      </c>
      <c r="C380" s="320">
        <v>30705</v>
      </c>
    </row>
    <row r="381" spans="2:3">
      <c r="B381" s="321" t="s">
        <v>64</v>
      </c>
      <c r="C381" s="320">
        <v>30800</v>
      </c>
    </row>
    <row r="382" spans="2:3">
      <c r="B382" s="321" t="s">
        <v>65</v>
      </c>
      <c r="C382" s="320">
        <v>30900</v>
      </c>
    </row>
    <row r="383" spans="2:3">
      <c r="B383" s="321" t="s">
        <v>66</v>
      </c>
      <c r="C383" s="320">
        <v>30905</v>
      </c>
    </row>
    <row r="384" spans="2:3">
      <c r="B384" s="321" t="s">
        <v>67</v>
      </c>
      <c r="C384" s="320">
        <v>31000</v>
      </c>
    </row>
    <row r="385" spans="2:3">
      <c r="B385" s="321" t="s">
        <v>68</v>
      </c>
      <c r="C385" s="320">
        <v>31005</v>
      </c>
    </row>
    <row r="386" spans="2:3">
      <c r="B386" s="321" t="s">
        <v>69</v>
      </c>
      <c r="C386" s="320">
        <v>31100</v>
      </c>
    </row>
    <row r="387" spans="2:3">
      <c r="B387" s="321" t="s">
        <v>469</v>
      </c>
      <c r="C387" s="320">
        <v>31101</v>
      </c>
    </row>
    <row r="388" spans="2:3">
      <c r="B388" s="321" t="s">
        <v>71</v>
      </c>
      <c r="C388" s="320">
        <v>31102</v>
      </c>
    </row>
    <row r="389" spans="2:3">
      <c r="B389" s="321" t="s">
        <v>72</v>
      </c>
      <c r="C389" s="320">
        <v>31105</v>
      </c>
    </row>
    <row r="390" spans="2:3">
      <c r="B390" s="321" t="s">
        <v>73</v>
      </c>
      <c r="C390" s="320">
        <v>31110</v>
      </c>
    </row>
    <row r="391" spans="2:3">
      <c r="B391" s="321" t="s">
        <v>74</v>
      </c>
      <c r="C391" s="320">
        <v>31200</v>
      </c>
    </row>
    <row r="392" spans="2:3">
      <c r="B392" s="321" t="s">
        <v>470</v>
      </c>
      <c r="C392" s="320">
        <v>31205</v>
      </c>
    </row>
    <row r="393" spans="2:3">
      <c r="B393" s="321" t="s">
        <v>76</v>
      </c>
      <c r="C393" s="320">
        <v>31300</v>
      </c>
    </row>
    <row r="394" spans="2:3">
      <c r="B394" s="321" t="s">
        <v>77</v>
      </c>
      <c r="C394" s="320">
        <v>31301</v>
      </c>
    </row>
    <row r="395" spans="2:3">
      <c r="B395" s="321" t="s">
        <v>78</v>
      </c>
      <c r="C395" s="320">
        <v>31320</v>
      </c>
    </row>
    <row r="396" spans="2:3">
      <c r="B396" s="321" t="s">
        <v>79</v>
      </c>
      <c r="C396" s="320">
        <v>31400</v>
      </c>
    </row>
    <row r="397" spans="2:3">
      <c r="B397" s="321" t="s">
        <v>80</v>
      </c>
      <c r="C397" s="320">
        <v>31405</v>
      </c>
    </row>
    <row r="398" spans="2:3">
      <c r="B398" s="321" t="s">
        <v>81</v>
      </c>
      <c r="C398" s="320">
        <v>31500</v>
      </c>
    </row>
    <row r="399" spans="2:3">
      <c r="B399" s="321" t="s">
        <v>82</v>
      </c>
      <c r="C399" s="320">
        <v>31600</v>
      </c>
    </row>
    <row r="400" spans="2:3">
      <c r="B400" s="321" t="s">
        <v>83</v>
      </c>
      <c r="C400" s="320">
        <v>31605</v>
      </c>
    </row>
    <row r="401" spans="2:3">
      <c r="B401" s="321" t="s">
        <v>84</v>
      </c>
      <c r="C401" s="320">
        <v>31700</v>
      </c>
    </row>
    <row r="402" spans="2:3">
      <c r="B402" s="321" t="s">
        <v>85</v>
      </c>
      <c r="C402" s="320">
        <v>31800</v>
      </c>
    </row>
    <row r="403" spans="2:3">
      <c r="B403" s="321" t="s">
        <v>86</v>
      </c>
      <c r="C403" s="320">
        <v>31805</v>
      </c>
    </row>
    <row r="404" spans="2:3">
      <c r="B404" s="321" t="s">
        <v>87</v>
      </c>
      <c r="C404" s="320">
        <v>31810</v>
      </c>
    </row>
    <row r="405" spans="2:3">
      <c r="B405" s="321" t="s">
        <v>88</v>
      </c>
      <c r="C405" s="320">
        <v>31820</v>
      </c>
    </row>
    <row r="406" spans="2:3">
      <c r="B406" s="321" t="s">
        <v>89</v>
      </c>
      <c r="C406" s="320">
        <v>31900</v>
      </c>
    </row>
    <row r="407" spans="2:3">
      <c r="B407" s="321" t="s">
        <v>90</v>
      </c>
      <c r="C407" s="320">
        <v>32000</v>
      </c>
    </row>
    <row r="408" spans="2:3">
      <c r="B408" s="321" t="s">
        <v>91</v>
      </c>
      <c r="C408" s="320">
        <v>32005</v>
      </c>
    </row>
    <row r="409" spans="2:3">
      <c r="B409" s="321" t="s">
        <v>92</v>
      </c>
      <c r="C409" s="320">
        <v>32100</v>
      </c>
    </row>
    <row r="410" spans="2:3">
      <c r="B410" s="321" t="s">
        <v>93</v>
      </c>
      <c r="C410" s="320">
        <v>32200</v>
      </c>
    </row>
    <row r="411" spans="2:3">
      <c r="B411" s="321" t="s">
        <v>94</v>
      </c>
      <c r="C411" s="320">
        <v>32300</v>
      </c>
    </row>
    <row r="412" spans="2:3">
      <c r="B412" s="321" t="s">
        <v>345</v>
      </c>
      <c r="C412" s="320">
        <v>32305</v>
      </c>
    </row>
    <row r="413" spans="2:3">
      <c r="B413" s="321" t="s">
        <v>95</v>
      </c>
      <c r="C413" s="320">
        <v>32400</v>
      </c>
    </row>
    <row r="414" spans="2:3">
      <c r="B414" s="321" t="s">
        <v>96</v>
      </c>
      <c r="C414" s="320">
        <v>32405</v>
      </c>
    </row>
    <row r="415" spans="2:3">
      <c r="B415" s="321" t="s">
        <v>97</v>
      </c>
      <c r="C415" s="320">
        <v>32410</v>
      </c>
    </row>
    <row r="416" spans="2:3">
      <c r="B416" s="321" t="s">
        <v>346</v>
      </c>
      <c r="C416" s="320">
        <v>32500</v>
      </c>
    </row>
    <row r="417" spans="2:3">
      <c r="B417" s="321" t="s">
        <v>98</v>
      </c>
      <c r="C417" s="320">
        <v>32505</v>
      </c>
    </row>
    <row r="418" spans="2:3">
      <c r="B418" s="321" t="s">
        <v>99</v>
      </c>
      <c r="C418" s="320">
        <v>32600</v>
      </c>
    </row>
    <row r="419" spans="2:3">
      <c r="B419" s="321" t="s">
        <v>100</v>
      </c>
      <c r="C419" s="320">
        <v>32605</v>
      </c>
    </row>
    <row r="420" spans="2:3">
      <c r="B420" s="321" t="s">
        <v>101</v>
      </c>
      <c r="C420" s="320">
        <v>32700</v>
      </c>
    </row>
    <row r="421" spans="2:3">
      <c r="B421" s="321" t="s">
        <v>102</v>
      </c>
      <c r="C421" s="320">
        <v>32800</v>
      </c>
    </row>
    <row r="422" spans="2:3">
      <c r="B422" s="321" t="s">
        <v>103</v>
      </c>
      <c r="C422" s="320">
        <v>32900</v>
      </c>
    </row>
    <row r="423" spans="2:3">
      <c r="B423" s="321" t="s">
        <v>347</v>
      </c>
      <c r="C423" s="320">
        <v>32901</v>
      </c>
    </row>
    <row r="424" spans="2:3">
      <c r="B424" s="321" t="s">
        <v>471</v>
      </c>
      <c r="C424" s="320">
        <v>32904</v>
      </c>
    </row>
    <row r="425" spans="2:3">
      <c r="B425" s="321" t="s">
        <v>104</v>
      </c>
      <c r="C425" s="320">
        <v>32905</v>
      </c>
    </row>
    <row r="426" spans="2:3">
      <c r="B426" s="321" t="s">
        <v>105</v>
      </c>
      <c r="C426" s="320">
        <v>32910</v>
      </c>
    </row>
    <row r="427" spans="2:3">
      <c r="B427" s="321" t="s">
        <v>106</v>
      </c>
      <c r="C427" s="320">
        <v>32920</v>
      </c>
    </row>
    <row r="428" spans="2:3">
      <c r="B428" s="321" t="s">
        <v>107</v>
      </c>
      <c r="C428" s="320">
        <v>33000</v>
      </c>
    </row>
    <row r="429" spans="2:3">
      <c r="B429" s="321" t="s">
        <v>472</v>
      </c>
      <c r="C429" s="320">
        <v>33001</v>
      </c>
    </row>
    <row r="430" spans="2:3">
      <c r="B430" s="321" t="s">
        <v>109</v>
      </c>
      <c r="C430" s="320">
        <v>33027</v>
      </c>
    </row>
    <row r="431" spans="2:3">
      <c r="B431" s="321" t="s">
        <v>110</v>
      </c>
      <c r="C431" s="320">
        <v>33100</v>
      </c>
    </row>
    <row r="432" spans="2:3">
      <c r="B432" s="321" t="s">
        <v>111</v>
      </c>
      <c r="C432" s="320">
        <v>33105</v>
      </c>
    </row>
    <row r="433" spans="2:3">
      <c r="B433" s="321" t="s">
        <v>112</v>
      </c>
      <c r="C433" s="320">
        <v>33200</v>
      </c>
    </row>
    <row r="434" spans="2:3">
      <c r="B434" s="321" t="s">
        <v>473</v>
      </c>
      <c r="C434" s="320">
        <v>33202</v>
      </c>
    </row>
    <row r="435" spans="2:3">
      <c r="B435" s="321" t="s">
        <v>114</v>
      </c>
      <c r="C435" s="320">
        <v>33203</v>
      </c>
    </row>
    <row r="436" spans="2:3">
      <c r="B436" s="321" t="s">
        <v>115</v>
      </c>
      <c r="C436" s="320">
        <v>33204</v>
      </c>
    </row>
    <row r="437" spans="2:3">
      <c r="B437" s="321" t="s">
        <v>116</v>
      </c>
      <c r="C437" s="320">
        <v>33205</v>
      </c>
    </row>
    <row r="438" spans="2:3">
      <c r="B438" s="321" t="s">
        <v>117</v>
      </c>
      <c r="C438" s="320">
        <v>33206</v>
      </c>
    </row>
    <row r="439" spans="2:3">
      <c r="B439" s="321" t="s">
        <v>316</v>
      </c>
      <c r="C439" s="320">
        <v>33207</v>
      </c>
    </row>
    <row r="440" spans="2:3">
      <c r="B440" s="321" t="s">
        <v>317</v>
      </c>
      <c r="C440" s="320">
        <v>33208</v>
      </c>
    </row>
    <row r="441" spans="2:3">
      <c r="B441" s="321" t="s">
        <v>318</v>
      </c>
      <c r="C441" s="320">
        <v>33209</v>
      </c>
    </row>
    <row r="442" spans="2:3">
      <c r="B442" s="321" t="s">
        <v>118</v>
      </c>
      <c r="C442" s="320">
        <v>33300</v>
      </c>
    </row>
    <row r="443" spans="2:3">
      <c r="B443" s="321" t="s">
        <v>119</v>
      </c>
      <c r="C443" s="320">
        <v>33305</v>
      </c>
    </row>
    <row r="444" spans="2:3">
      <c r="B444" s="321" t="s">
        <v>120</v>
      </c>
      <c r="C444" s="320">
        <v>33400</v>
      </c>
    </row>
    <row r="445" spans="2:3">
      <c r="B445" s="321" t="s">
        <v>121</v>
      </c>
      <c r="C445" s="320">
        <v>33402</v>
      </c>
    </row>
    <row r="446" spans="2:3">
      <c r="B446" s="321" t="s">
        <v>122</v>
      </c>
      <c r="C446" s="320">
        <v>33405</v>
      </c>
    </row>
    <row r="447" spans="2:3">
      <c r="B447" s="321" t="s">
        <v>123</v>
      </c>
      <c r="C447" s="320">
        <v>33500</v>
      </c>
    </row>
    <row r="448" spans="2:3">
      <c r="B448" s="321" t="s">
        <v>124</v>
      </c>
      <c r="C448" s="320">
        <v>33501</v>
      </c>
    </row>
    <row r="449" spans="2:3">
      <c r="B449" s="321" t="s">
        <v>125</v>
      </c>
      <c r="C449" s="320">
        <v>33600</v>
      </c>
    </row>
    <row r="450" spans="2:3">
      <c r="B450" s="321" t="s">
        <v>126</v>
      </c>
      <c r="C450" s="320">
        <v>33605</v>
      </c>
    </row>
    <row r="451" spans="2:3">
      <c r="B451" s="321" t="s">
        <v>127</v>
      </c>
      <c r="C451" s="320">
        <v>33700</v>
      </c>
    </row>
    <row r="452" spans="2:3">
      <c r="B452" s="321" t="s">
        <v>128</v>
      </c>
      <c r="C452" s="320">
        <v>33800</v>
      </c>
    </row>
    <row r="453" spans="2:3">
      <c r="B453" s="321" t="s">
        <v>129</v>
      </c>
      <c r="C453" s="320">
        <v>33900</v>
      </c>
    </row>
    <row r="454" spans="2:3">
      <c r="B454" s="321" t="s">
        <v>130</v>
      </c>
      <c r="C454" s="320">
        <v>34000</v>
      </c>
    </row>
    <row r="455" spans="2:3">
      <c r="B455" s="321" t="s">
        <v>131</v>
      </c>
      <c r="C455" s="320">
        <v>34100</v>
      </c>
    </row>
    <row r="456" spans="2:3">
      <c r="B456" s="321" t="s">
        <v>132</v>
      </c>
      <c r="C456" s="320">
        <v>34105</v>
      </c>
    </row>
    <row r="457" spans="2:3">
      <c r="B457" s="321" t="s">
        <v>133</v>
      </c>
      <c r="C457" s="320">
        <v>34200</v>
      </c>
    </row>
    <row r="458" spans="2:3">
      <c r="B458" s="321" t="s">
        <v>134</v>
      </c>
      <c r="C458" s="320">
        <v>34205</v>
      </c>
    </row>
    <row r="459" spans="2:3">
      <c r="B459" s="321" t="s">
        <v>135</v>
      </c>
      <c r="C459" s="320">
        <v>34220</v>
      </c>
    </row>
    <row r="460" spans="2:3">
      <c r="B460" s="321" t="s">
        <v>136</v>
      </c>
      <c r="C460" s="320">
        <v>34230</v>
      </c>
    </row>
    <row r="461" spans="2:3">
      <c r="B461" s="321" t="s">
        <v>137</v>
      </c>
      <c r="C461" s="320">
        <v>34300</v>
      </c>
    </row>
    <row r="462" spans="2:3">
      <c r="B462" s="321" t="s">
        <v>138</v>
      </c>
      <c r="C462" s="320">
        <v>34400</v>
      </c>
    </row>
    <row r="463" spans="2:3">
      <c r="B463" s="321" t="s">
        <v>139</v>
      </c>
      <c r="C463" s="320">
        <v>34405</v>
      </c>
    </row>
    <row r="464" spans="2:3">
      <c r="B464" s="321" t="s">
        <v>140</v>
      </c>
      <c r="C464" s="320">
        <v>34500</v>
      </c>
    </row>
    <row r="465" spans="2:3">
      <c r="B465" s="321" t="s">
        <v>141</v>
      </c>
      <c r="C465" s="320">
        <v>34501</v>
      </c>
    </row>
    <row r="466" spans="2:3">
      <c r="B466" s="321" t="s">
        <v>142</v>
      </c>
      <c r="C466" s="320">
        <v>34505</v>
      </c>
    </row>
    <row r="467" spans="2:3">
      <c r="B467" s="321" t="s">
        <v>143</v>
      </c>
      <c r="C467" s="320">
        <v>34600</v>
      </c>
    </row>
    <row r="468" spans="2:3">
      <c r="B468" s="321" t="s">
        <v>144</v>
      </c>
      <c r="C468" s="320">
        <v>34605</v>
      </c>
    </row>
    <row r="469" spans="2:3">
      <c r="B469" s="321" t="s">
        <v>145</v>
      </c>
      <c r="C469" s="320">
        <v>34700</v>
      </c>
    </row>
    <row r="470" spans="2:3">
      <c r="B470" s="321" t="s">
        <v>146</v>
      </c>
      <c r="C470" s="320">
        <v>34800</v>
      </c>
    </row>
    <row r="471" spans="2:3">
      <c r="B471" s="321" t="s">
        <v>348</v>
      </c>
      <c r="C471" s="320">
        <v>34900</v>
      </c>
    </row>
    <row r="472" spans="2:3">
      <c r="B472" s="321" t="s">
        <v>474</v>
      </c>
      <c r="C472" s="320">
        <v>34901</v>
      </c>
    </row>
    <row r="473" spans="2:3">
      <c r="B473" s="321" t="s">
        <v>147</v>
      </c>
      <c r="C473" s="320">
        <v>34903</v>
      </c>
    </row>
    <row r="474" spans="2:3">
      <c r="B474" s="321" t="s">
        <v>148</v>
      </c>
      <c r="C474" s="320">
        <v>34905</v>
      </c>
    </row>
    <row r="475" spans="2:3">
      <c r="B475" s="321" t="s">
        <v>149</v>
      </c>
      <c r="C475" s="320">
        <v>34910</v>
      </c>
    </row>
    <row r="476" spans="2:3">
      <c r="B476" s="321" t="s">
        <v>150</v>
      </c>
      <c r="C476" s="320">
        <v>35000</v>
      </c>
    </row>
    <row r="477" spans="2:3">
      <c r="B477" s="321" t="s">
        <v>151</v>
      </c>
      <c r="C477" s="320">
        <v>35005</v>
      </c>
    </row>
    <row r="478" spans="2:3">
      <c r="B478" s="321" t="s">
        <v>152</v>
      </c>
      <c r="C478" s="320">
        <v>35100</v>
      </c>
    </row>
    <row r="479" spans="2:3">
      <c r="B479" s="321" t="s">
        <v>153</v>
      </c>
      <c r="C479" s="320">
        <v>35105</v>
      </c>
    </row>
    <row r="480" spans="2:3">
      <c r="B480" s="321" t="s">
        <v>154</v>
      </c>
      <c r="C480" s="320">
        <v>35106</v>
      </c>
    </row>
    <row r="481" spans="2:3">
      <c r="B481" s="321" t="s">
        <v>155</v>
      </c>
      <c r="C481" s="320">
        <v>35200</v>
      </c>
    </row>
    <row r="482" spans="2:3">
      <c r="B482" s="321" t="s">
        <v>156</v>
      </c>
      <c r="C482" s="320">
        <v>35300</v>
      </c>
    </row>
    <row r="483" spans="2:3">
      <c r="B483" s="321" t="s">
        <v>157</v>
      </c>
      <c r="C483" s="320">
        <v>35305</v>
      </c>
    </row>
    <row r="484" spans="2:3">
      <c r="B484" s="321" t="s">
        <v>158</v>
      </c>
      <c r="C484" s="320">
        <v>35400</v>
      </c>
    </row>
    <row r="485" spans="2:3">
      <c r="B485" s="321" t="s">
        <v>159</v>
      </c>
      <c r="C485" s="320">
        <v>35401</v>
      </c>
    </row>
    <row r="486" spans="2:3">
      <c r="B486" s="321" t="s">
        <v>160</v>
      </c>
      <c r="C486" s="320">
        <v>35405</v>
      </c>
    </row>
    <row r="487" spans="2:3">
      <c r="B487" s="321" t="s">
        <v>161</v>
      </c>
      <c r="C487" s="320">
        <v>35500</v>
      </c>
    </row>
    <row r="488" spans="2:3">
      <c r="B488" s="321" t="s">
        <v>162</v>
      </c>
      <c r="C488" s="320">
        <v>35600</v>
      </c>
    </row>
    <row r="489" spans="2:3">
      <c r="B489" s="321" t="s">
        <v>163</v>
      </c>
      <c r="C489" s="320">
        <v>35700</v>
      </c>
    </row>
    <row r="490" spans="2:3">
      <c r="B490" s="321" t="s">
        <v>164</v>
      </c>
      <c r="C490" s="320">
        <v>35800</v>
      </c>
    </row>
    <row r="491" spans="2:3">
      <c r="B491" s="321" t="s">
        <v>165</v>
      </c>
      <c r="C491" s="320">
        <v>35805</v>
      </c>
    </row>
    <row r="492" spans="2:3">
      <c r="B492" s="321" t="s">
        <v>166</v>
      </c>
      <c r="C492" s="320">
        <v>35900</v>
      </c>
    </row>
    <row r="493" spans="2:3">
      <c r="B493" s="321" t="s">
        <v>167</v>
      </c>
      <c r="C493" s="320">
        <v>35905</v>
      </c>
    </row>
    <row r="494" spans="2:3">
      <c r="B494" s="321" t="s">
        <v>168</v>
      </c>
      <c r="C494" s="320">
        <v>36000</v>
      </c>
    </row>
    <row r="495" spans="2:3">
      <c r="B495" s="321" t="s">
        <v>169</v>
      </c>
      <c r="C495" s="320">
        <v>36001</v>
      </c>
    </row>
    <row r="496" spans="2:3">
      <c r="B496" s="321" t="s">
        <v>170</v>
      </c>
      <c r="C496" s="320">
        <v>36002</v>
      </c>
    </row>
    <row r="497" spans="2:3">
      <c r="B497" s="321" t="s">
        <v>171</v>
      </c>
      <c r="C497" s="320">
        <v>36003</v>
      </c>
    </row>
    <row r="498" spans="2:3">
      <c r="B498" s="321" t="s">
        <v>350</v>
      </c>
      <c r="C498" s="320">
        <v>36004</v>
      </c>
    </row>
    <row r="499" spans="2:3">
      <c r="B499" s="321" t="s">
        <v>172</v>
      </c>
      <c r="C499" s="320">
        <v>36005</v>
      </c>
    </row>
    <row r="500" spans="2:3">
      <c r="B500" s="321" t="s">
        <v>173</v>
      </c>
      <c r="C500" s="320">
        <v>36006</v>
      </c>
    </row>
    <row r="501" spans="2:3">
      <c r="B501" s="321" t="s">
        <v>174</v>
      </c>
      <c r="C501" s="320">
        <v>36007</v>
      </c>
    </row>
    <row r="502" spans="2:3">
      <c r="B502" s="321" t="s">
        <v>175</v>
      </c>
      <c r="C502" s="320">
        <v>36008</v>
      </c>
    </row>
    <row r="503" spans="2:3">
      <c r="B503" s="321" t="s">
        <v>176</v>
      </c>
      <c r="C503" s="320">
        <v>36009</v>
      </c>
    </row>
    <row r="504" spans="2:3">
      <c r="B504" s="321" t="s">
        <v>177</v>
      </c>
      <c r="C504" s="320">
        <v>36100</v>
      </c>
    </row>
    <row r="505" spans="2:3">
      <c r="B505" s="321" t="s">
        <v>178</v>
      </c>
      <c r="C505" s="320">
        <v>36102</v>
      </c>
    </row>
    <row r="506" spans="2:3">
      <c r="B506" s="321" t="s">
        <v>179</v>
      </c>
      <c r="C506" s="320">
        <v>36105</v>
      </c>
    </row>
    <row r="507" spans="2:3">
      <c r="B507" s="321" t="s">
        <v>180</v>
      </c>
      <c r="C507" s="320">
        <v>36200</v>
      </c>
    </row>
    <row r="508" spans="2:3">
      <c r="B508" s="321" t="s">
        <v>181</v>
      </c>
      <c r="C508" s="320">
        <v>36205</v>
      </c>
    </row>
    <row r="509" spans="2:3">
      <c r="B509" s="321" t="s">
        <v>182</v>
      </c>
      <c r="C509" s="320">
        <v>36300</v>
      </c>
    </row>
    <row r="510" spans="2:3">
      <c r="B510" s="321" t="s">
        <v>183</v>
      </c>
      <c r="C510" s="320">
        <v>36301</v>
      </c>
    </row>
    <row r="511" spans="2:3">
      <c r="B511" s="321" t="s">
        <v>184</v>
      </c>
      <c r="C511" s="320">
        <v>36302</v>
      </c>
    </row>
    <row r="512" spans="2:3">
      <c r="B512" s="321" t="s">
        <v>351</v>
      </c>
      <c r="C512" s="320">
        <v>36303</v>
      </c>
    </row>
    <row r="513" spans="2:3">
      <c r="B513" s="321" t="s">
        <v>185</v>
      </c>
      <c r="C513" s="320">
        <v>36305</v>
      </c>
    </row>
    <row r="514" spans="2:3">
      <c r="B514" s="321" t="s">
        <v>340</v>
      </c>
      <c r="C514" s="320">
        <v>36310</v>
      </c>
    </row>
    <row r="515" spans="2:3">
      <c r="B515" s="321" t="s">
        <v>186</v>
      </c>
      <c r="C515" s="320">
        <v>36400</v>
      </c>
    </row>
    <row r="516" spans="2:3">
      <c r="B516" s="321" t="s">
        <v>352</v>
      </c>
      <c r="C516" s="320">
        <v>36405</v>
      </c>
    </row>
    <row r="517" spans="2:3">
      <c r="B517" s="321" t="s">
        <v>187</v>
      </c>
      <c r="C517" s="320">
        <v>36500</v>
      </c>
    </row>
    <row r="518" spans="2:3">
      <c r="B518" s="321" t="s">
        <v>475</v>
      </c>
      <c r="C518" s="320">
        <v>36501</v>
      </c>
    </row>
    <row r="519" spans="2:3">
      <c r="B519" s="321" t="s">
        <v>189</v>
      </c>
      <c r="C519" s="320">
        <v>36502</v>
      </c>
    </row>
    <row r="520" spans="2:3">
      <c r="B520" s="321" t="s">
        <v>190</v>
      </c>
      <c r="C520" s="320">
        <v>36505</v>
      </c>
    </row>
    <row r="521" spans="2:3">
      <c r="B521" s="321" t="s">
        <v>191</v>
      </c>
      <c r="C521" s="320">
        <v>36600</v>
      </c>
    </row>
    <row r="522" spans="2:3">
      <c r="B522" s="321" t="s">
        <v>192</v>
      </c>
      <c r="C522" s="320">
        <v>36601</v>
      </c>
    </row>
    <row r="523" spans="2:3">
      <c r="B523" s="321" t="s">
        <v>193</v>
      </c>
      <c r="C523" s="320">
        <v>36700</v>
      </c>
    </row>
    <row r="524" spans="2:3">
      <c r="B524" s="321" t="s">
        <v>194</v>
      </c>
      <c r="C524" s="320">
        <v>36701</v>
      </c>
    </row>
    <row r="525" spans="2:3">
      <c r="B525" s="321" t="s">
        <v>195</v>
      </c>
      <c r="C525" s="320">
        <v>36705</v>
      </c>
    </row>
    <row r="526" spans="2:3">
      <c r="B526" s="321" t="s">
        <v>196</v>
      </c>
      <c r="C526" s="320">
        <v>36800</v>
      </c>
    </row>
    <row r="527" spans="2:3">
      <c r="B527" s="321" t="s">
        <v>197</v>
      </c>
      <c r="C527" s="320">
        <v>36802</v>
      </c>
    </row>
    <row r="528" spans="2:3">
      <c r="B528" s="321" t="s">
        <v>353</v>
      </c>
      <c r="C528" s="320">
        <v>36810</v>
      </c>
    </row>
    <row r="529" spans="2:3">
      <c r="B529" s="321" t="s">
        <v>198</v>
      </c>
      <c r="C529" s="320">
        <v>36900</v>
      </c>
    </row>
    <row r="530" spans="2:3">
      <c r="B530" s="321" t="s">
        <v>199</v>
      </c>
      <c r="C530" s="320">
        <v>36901</v>
      </c>
    </row>
    <row r="531" spans="2:3">
      <c r="B531" s="321" t="s">
        <v>200</v>
      </c>
      <c r="C531" s="320">
        <v>36905</v>
      </c>
    </row>
    <row r="532" spans="2:3">
      <c r="B532" s="321" t="s">
        <v>201</v>
      </c>
      <c r="C532" s="320">
        <v>37000</v>
      </c>
    </row>
    <row r="533" spans="2:3">
      <c r="B533" s="321" t="s">
        <v>476</v>
      </c>
      <c r="C533" s="320">
        <v>37001</v>
      </c>
    </row>
    <row r="534" spans="2:3">
      <c r="B534" s="321" t="s">
        <v>202</v>
      </c>
      <c r="C534" s="320">
        <v>37005</v>
      </c>
    </row>
    <row r="535" spans="2:3">
      <c r="B535" s="321" t="s">
        <v>203</v>
      </c>
      <c r="C535" s="320">
        <v>37100</v>
      </c>
    </row>
    <row r="536" spans="2:3">
      <c r="B536" s="321" t="s">
        <v>204</v>
      </c>
      <c r="C536" s="320">
        <v>37200</v>
      </c>
    </row>
    <row r="537" spans="2:3">
      <c r="B537" s="321" t="s">
        <v>205</v>
      </c>
      <c r="C537" s="320">
        <v>37300</v>
      </c>
    </row>
    <row r="538" spans="2:3">
      <c r="B538" s="321" t="s">
        <v>206</v>
      </c>
      <c r="C538" s="320">
        <v>37301</v>
      </c>
    </row>
    <row r="539" spans="2:3">
      <c r="B539" s="321" t="s">
        <v>207</v>
      </c>
      <c r="C539" s="320">
        <v>37305</v>
      </c>
    </row>
    <row r="540" spans="2:3">
      <c r="B540" s="321" t="s">
        <v>208</v>
      </c>
      <c r="C540" s="320">
        <v>37400</v>
      </c>
    </row>
    <row r="541" spans="2:3">
      <c r="B541" s="321" t="s">
        <v>209</v>
      </c>
      <c r="C541" s="320">
        <v>37405</v>
      </c>
    </row>
    <row r="542" spans="2:3">
      <c r="B542" s="321" t="s">
        <v>210</v>
      </c>
      <c r="C542" s="320">
        <v>37500</v>
      </c>
    </row>
    <row r="543" spans="2:3">
      <c r="B543" s="321" t="s">
        <v>211</v>
      </c>
      <c r="C543" s="320">
        <v>37600</v>
      </c>
    </row>
    <row r="544" spans="2:3">
      <c r="B544" s="321" t="s">
        <v>212</v>
      </c>
      <c r="C544" s="320">
        <v>37601</v>
      </c>
    </row>
    <row r="545" spans="2:3">
      <c r="B545" s="321" t="s">
        <v>213</v>
      </c>
      <c r="C545" s="320">
        <v>37605</v>
      </c>
    </row>
    <row r="546" spans="2:3">
      <c r="B546" s="321" t="s">
        <v>214</v>
      </c>
      <c r="C546" s="320">
        <v>37610</v>
      </c>
    </row>
    <row r="547" spans="2:3">
      <c r="B547" s="321" t="s">
        <v>215</v>
      </c>
      <c r="C547" s="320">
        <v>37700</v>
      </c>
    </row>
    <row r="548" spans="2:3">
      <c r="B548" s="321" t="s">
        <v>216</v>
      </c>
      <c r="C548" s="320">
        <v>37705</v>
      </c>
    </row>
    <row r="549" spans="2:3">
      <c r="B549" s="321" t="s">
        <v>217</v>
      </c>
      <c r="C549" s="320">
        <v>37800</v>
      </c>
    </row>
    <row r="550" spans="2:3">
      <c r="B550" s="321" t="s">
        <v>218</v>
      </c>
      <c r="C550" s="320">
        <v>37801</v>
      </c>
    </row>
    <row r="551" spans="2:3">
      <c r="B551" s="321" t="s">
        <v>219</v>
      </c>
      <c r="C551" s="320">
        <v>37805</v>
      </c>
    </row>
    <row r="552" spans="2:3">
      <c r="B552" s="321" t="s">
        <v>220</v>
      </c>
      <c r="C552" s="320">
        <v>37900</v>
      </c>
    </row>
    <row r="553" spans="2:3">
      <c r="B553" s="321" t="s">
        <v>221</v>
      </c>
      <c r="C553" s="320">
        <v>37901</v>
      </c>
    </row>
    <row r="554" spans="2:3">
      <c r="B554" s="321" t="s">
        <v>222</v>
      </c>
      <c r="C554" s="320">
        <v>37905</v>
      </c>
    </row>
    <row r="555" spans="2:3">
      <c r="B555" s="321" t="s">
        <v>223</v>
      </c>
      <c r="C555" s="320">
        <v>38000</v>
      </c>
    </row>
    <row r="556" spans="2:3">
      <c r="B556" s="321" t="s">
        <v>224</v>
      </c>
      <c r="C556" s="320">
        <v>38005</v>
      </c>
    </row>
    <row r="557" spans="2:3">
      <c r="B557" s="321" t="s">
        <v>225</v>
      </c>
      <c r="C557" s="320">
        <v>38100</v>
      </c>
    </row>
    <row r="558" spans="2:3">
      <c r="B558" s="321" t="s">
        <v>226</v>
      </c>
      <c r="C558" s="320">
        <v>38105</v>
      </c>
    </row>
    <row r="559" spans="2:3">
      <c r="B559" s="321" t="s">
        <v>227</v>
      </c>
      <c r="C559" s="320">
        <v>38200</v>
      </c>
    </row>
    <row r="560" spans="2:3">
      <c r="B560" s="321" t="s">
        <v>228</v>
      </c>
      <c r="C560" s="320">
        <v>38205</v>
      </c>
    </row>
    <row r="561" spans="2:3">
      <c r="B561" s="321" t="s">
        <v>229</v>
      </c>
      <c r="C561" s="320">
        <v>38210</v>
      </c>
    </row>
    <row r="562" spans="2:3">
      <c r="B562" s="321" t="s">
        <v>230</v>
      </c>
      <c r="C562" s="320">
        <v>38300</v>
      </c>
    </row>
    <row r="563" spans="2:3">
      <c r="B563" s="321" t="s">
        <v>231</v>
      </c>
      <c r="C563" s="320">
        <v>38400</v>
      </c>
    </row>
    <row r="564" spans="2:3">
      <c r="B564" s="321" t="s">
        <v>232</v>
      </c>
      <c r="C564" s="320">
        <v>38402</v>
      </c>
    </row>
    <row r="565" spans="2:3">
      <c r="B565" s="321" t="s">
        <v>233</v>
      </c>
      <c r="C565" s="320">
        <v>38405</v>
      </c>
    </row>
    <row r="566" spans="2:3">
      <c r="B566" s="321" t="s">
        <v>234</v>
      </c>
      <c r="C566" s="320">
        <v>38500</v>
      </c>
    </row>
    <row r="567" spans="2:3">
      <c r="B567" s="321" t="s">
        <v>235</v>
      </c>
      <c r="C567" s="320">
        <v>38600</v>
      </c>
    </row>
    <row r="568" spans="2:3">
      <c r="B568" s="321" t="s">
        <v>236</v>
      </c>
      <c r="C568" s="320">
        <v>38601</v>
      </c>
    </row>
    <row r="569" spans="2:3">
      <c r="B569" s="321" t="s">
        <v>237</v>
      </c>
      <c r="C569" s="320">
        <v>38602</v>
      </c>
    </row>
    <row r="570" spans="2:3">
      <c r="B570" s="321" t="s">
        <v>238</v>
      </c>
      <c r="C570" s="320">
        <v>38605</v>
      </c>
    </row>
    <row r="571" spans="2:3">
      <c r="B571" s="321" t="s">
        <v>239</v>
      </c>
      <c r="C571" s="320">
        <v>38610</v>
      </c>
    </row>
    <row r="572" spans="2:3">
      <c r="B572" s="321" t="s">
        <v>240</v>
      </c>
      <c r="C572" s="320">
        <v>38620</v>
      </c>
    </row>
    <row r="573" spans="2:3">
      <c r="B573" s="321" t="s">
        <v>241</v>
      </c>
      <c r="C573" s="320">
        <v>38700</v>
      </c>
    </row>
    <row r="574" spans="2:3">
      <c r="B574" s="321" t="s">
        <v>477</v>
      </c>
      <c r="C574" s="320">
        <v>38701</v>
      </c>
    </row>
    <row r="575" spans="2:3">
      <c r="B575" s="321" t="s">
        <v>243</v>
      </c>
      <c r="C575" s="320">
        <v>38800</v>
      </c>
    </row>
    <row r="576" spans="2:3">
      <c r="B576" s="321" t="s">
        <v>244</v>
      </c>
      <c r="C576" s="320">
        <v>38801</v>
      </c>
    </row>
    <row r="577" spans="2:3">
      <c r="B577" s="321" t="s">
        <v>245</v>
      </c>
      <c r="C577" s="320">
        <v>38900</v>
      </c>
    </row>
    <row r="578" spans="2:3">
      <c r="B578" s="321" t="s">
        <v>246</v>
      </c>
      <c r="C578" s="320">
        <v>39000</v>
      </c>
    </row>
    <row r="579" spans="2:3">
      <c r="B579" s="321" t="s">
        <v>247</v>
      </c>
      <c r="C579" s="320">
        <v>39100</v>
      </c>
    </row>
    <row r="580" spans="2:3">
      <c r="B580" s="321" t="s">
        <v>248</v>
      </c>
      <c r="C580" s="320">
        <v>39101</v>
      </c>
    </row>
    <row r="581" spans="2:3">
      <c r="B581" s="321" t="s">
        <v>249</v>
      </c>
      <c r="C581" s="320">
        <v>39105</v>
      </c>
    </row>
    <row r="582" spans="2:3">
      <c r="B582" s="321" t="s">
        <v>354</v>
      </c>
      <c r="C582" s="320">
        <v>39200</v>
      </c>
    </row>
    <row r="583" spans="2:3">
      <c r="B583" s="321" t="s">
        <v>250</v>
      </c>
      <c r="C583" s="320">
        <v>39201</v>
      </c>
    </row>
    <row r="584" spans="2:3">
      <c r="B584" s="321" t="s">
        <v>251</v>
      </c>
      <c r="C584" s="320">
        <v>39204</v>
      </c>
    </row>
    <row r="585" spans="2:3">
      <c r="B585" s="321" t="s">
        <v>252</v>
      </c>
      <c r="C585" s="320">
        <v>39205</v>
      </c>
    </row>
    <row r="586" spans="2:3">
      <c r="B586" s="321" t="s">
        <v>355</v>
      </c>
      <c r="C586" s="320">
        <v>39208</v>
      </c>
    </row>
    <row r="587" spans="2:3">
      <c r="B587" s="321" t="s">
        <v>253</v>
      </c>
      <c r="C587" s="320">
        <v>39209</v>
      </c>
    </row>
    <row r="588" spans="2:3">
      <c r="B588" s="321" t="s">
        <v>427</v>
      </c>
      <c r="C588" s="320">
        <v>39220</v>
      </c>
    </row>
    <row r="589" spans="2:3">
      <c r="B589" s="321" t="s">
        <v>254</v>
      </c>
      <c r="C589" s="320">
        <v>39300</v>
      </c>
    </row>
    <row r="590" spans="2:3">
      <c r="B590" s="321" t="s">
        <v>255</v>
      </c>
      <c r="C590" s="320">
        <v>39301</v>
      </c>
    </row>
    <row r="591" spans="2:3">
      <c r="B591" s="321" t="s">
        <v>256</v>
      </c>
      <c r="C591" s="320">
        <v>39400</v>
      </c>
    </row>
    <row r="592" spans="2:3">
      <c r="B592" s="321" t="s">
        <v>257</v>
      </c>
      <c r="C592" s="320">
        <v>39401</v>
      </c>
    </row>
    <row r="593" spans="2:3">
      <c r="B593" s="321" t="s">
        <v>258</v>
      </c>
      <c r="C593" s="320">
        <v>39500</v>
      </c>
    </row>
    <row r="594" spans="2:3">
      <c r="B594" s="321" t="s">
        <v>478</v>
      </c>
      <c r="C594" s="320">
        <v>39501</v>
      </c>
    </row>
    <row r="595" spans="2:3">
      <c r="B595" s="321" t="s">
        <v>260</v>
      </c>
      <c r="C595" s="320">
        <v>39600</v>
      </c>
    </row>
    <row r="596" spans="2:3">
      <c r="B596" s="321" t="s">
        <v>261</v>
      </c>
      <c r="C596" s="320">
        <v>39605</v>
      </c>
    </row>
    <row r="597" spans="2:3">
      <c r="B597" s="321" t="s">
        <v>262</v>
      </c>
      <c r="C597" s="320">
        <v>39700</v>
      </c>
    </row>
    <row r="598" spans="2:3">
      <c r="B598" s="321" t="s">
        <v>263</v>
      </c>
      <c r="C598" s="320">
        <v>39703</v>
      </c>
    </row>
    <row r="599" spans="2:3">
      <c r="B599" s="321" t="s">
        <v>264</v>
      </c>
      <c r="C599" s="320">
        <v>39705</v>
      </c>
    </row>
    <row r="600" spans="2:3">
      <c r="B600" s="321" t="s">
        <v>265</v>
      </c>
      <c r="C600" s="320">
        <v>39800</v>
      </c>
    </row>
    <row r="601" spans="2:3">
      <c r="B601" s="321" t="s">
        <v>266</v>
      </c>
      <c r="C601" s="320">
        <v>39805</v>
      </c>
    </row>
    <row r="602" spans="2:3">
      <c r="B602" s="321" t="s">
        <v>267</v>
      </c>
      <c r="C602" s="320">
        <v>39900</v>
      </c>
    </row>
    <row r="603" spans="2:3">
      <c r="B603" s="321" t="s">
        <v>332</v>
      </c>
      <c r="C603" s="320">
        <v>51000</v>
      </c>
    </row>
    <row r="604" spans="2:3">
      <c r="B604" s="321" t="s">
        <v>333</v>
      </c>
      <c r="C604" s="320">
        <v>51000.2</v>
      </c>
    </row>
    <row r="605" spans="2:3">
      <c r="B605" s="321" t="s">
        <v>334</v>
      </c>
      <c r="C605" s="320">
        <v>51000.3</v>
      </c>
    </row>
  </sheetData>
  <mergeCells count="3">
    <mergeCell ref="H3:K3"/>
    <mergeCell ref="M3:Q3"/>
    <mergeCell ref="S3:U3"/>
  </mergeCells>
  <printOptions horizontalCentered="1"/>
  <pageMargins left="0.25" right="0.35" top="0.375" bottom="0.75" header="0" footer="0.3"/>
  <pageSetup scale="50" fitToWidth="2" fitToHeight="0" pageOrder="overThenDown" orientation="portrait" r:id="rId1"/>
  <headerFooter scaleWithDoc="0" alignWithMargins="0"/>
  <rowBreaks count="3" manualBreakCount="3">
    <brk id="83" max="41" man="1"/>
    <brk id="161" max="41" man="1"/>
    <brk id="239" max="41" man="1"/>
  </rowBreaks>
  <colBreaks count="1" manualBreakCount="1">
    <brk id="11" min="2" max="30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4954C-F953-48D7-B02B-F34C46B15A53}">
  <sheetPr>
    <pageSetUpPr fitToPage="1"/>
  </sheetPr>
  <dimension ref="A1:U304"/>
  <sheetViews>
    <sheetView topLeftCell="I1" zoomScale="80" zoomScaleNormal="80" workbookViewId="0">
      <pane ySplit="3" topLeftCell="A298" activePane="bottomLeft" state="frozen"/>
      <selection pane="bottomLeft" activeCell="L303" sqref="L303"/>
    </sheetView>
  </sheetViews>
  <sheetFormatPr defaultColWidth="9.140625" defaultRowHeight="15"/>
  <cols>
    <col min="1" max="1" width="12.28515625" style="201" customWidth="1"/>
    <col min="2" max="2" width="68.85546875" style="202" customWidth="1"/>
    <col min="3" max="5" width="17" style="202" customWidth="1"/>
    <col min="6" max="6" width="14" style="195" customWidth="1"/>
    <col min="7" max="7" width="3.5703125" style="196" customWidth="1"/>
    <col min="8" max="9" width="16.7109375" style="195" customWidth="1"/>
    <col min="10" max="10" width="13.42578125" style="195" customWidth="1"/>
    <col min="11" max="12" width="16.7109375" style="195" customWidth="1"/>
    <col min="13" max="13" width="3.42578125" style="195" customWidth="1"/>
    <col min="14" max="14" width="11.7109375" style="195" customWidth="1"/>
    <col min="15" max="15" width="13.28515625" style="195" customWidth="1"/>
    <col min="16" max="17" width="16.5703125" style="195" customWidth="1"/>
    <col min="18" max="18" width="3.85546875" style="195" customWidth="1"/>
    <col min="19" max="19" width="14.85546875" style="195" customWidth="1"/>
    <col min="20" max="20" width="19" style="195" customWidth="1"/>
    <col min="21" max="21" width="16" style="195" bestFit="1" customWidth="1"/>
    <col min="22" max="22" width="38.140625" style="196" customWidth="1"/>
    <col min="23" max="16384" width="9.140625" style="196"/>
  </cols>
  <sheetData>
    <row r="1" spans="1:21" s="188" customFormat="1">
      <c r="A1" s="5" t="s">
        <v>429</v>
      </c>
      <c r="B1" s="187"/>
      <c r="C1" s="187"/>
      <c r="D1" s="187"/>
      <c r="E1" s="187"/>
      <c r="F1" s="200"/>
      <c r="H1" s="397" t="s">
        <v>284</v>
      </c>
      <c r="I1" s="397"/>
      <c r="J1" s="397"/>
      <c r="K1" s="397"/>
      <c r="L1" s="397"/>
      <c r="M1" s="200"/>
      <c r="N1" s="397" t="s">
        <v>285</v>
      </c>
      <c r="O1" s="397"/>
      <c r="P1" s="397"/>
      <c r="Q1" s="397"/>
      <c r="R1" s="200"/>
      <c r="S1" s="397" t="s">
        <v>417</v>
      </c>
      <c r="T1" s="397"/>
      <c r="U1" s="397"/>
    </row>
    <row r="2" spans="1:21" s="188" customFormat="1" ht="14.25" customHeight="1">
      <c r="A2" s="186"/>
      <c r="B2" s="187"/>
      <c r="C2" s="187"/>
      <c r="D2" s="187"/>
      <c r="E2" s="187"/>
      <c r="F2" s="200"/>
      <c r="H2" s="200"/>
      <c r="I2" s="200"/>
      <c r="J2" s="200"/>
      <c r="K2" s="200"/>
      <c r="L2" s="200"/>
      <c r="M2" s="200"/>
      <c r="N2" s="200"/>
      <c r="O2" s="200"/>
      <c r="P2" s="200"/>
      <c r="Q2" s="200"/>
      <c r="R2" s="200"/>
      <c r="S2" s="200"/>
      <c r="T2" s="200"/>
      <c r="U2" s="200"/>
    </row>
    <row r="3" spans="1:21" s="192" customFormat="1" ht="121.5" customHeight="1">
      <c r="A3" s="189" t="s">
        <v>397</v>
      </c>
      <c r="B3" s="190" t="s">
        <v>418</v>
      </c>
      <c r="C3" s="212" t="s">
        <v>314</v>
      </c>
      <c r="D3" s="212" t="s">
        <v>315</v>
      </c>
      <c r="E3" s="212" t="s">
        <v>400</v>
      </c>
      <c r="F3" s="203" t="s">
        <v>399</v>
      </c>
      <c r="G3" s="191"/>
      <c r="H3" s="203" t="s">
        <v>419</v>
      </c>
      <c r="I3" s="203" t="s">
        <v>420</v>
      </c>
      <c r="J3" s="203" t="s">
        <v>421</v>
      </c>
      <c r="K3" s="203" t="s">
        <v>422</v>
      </c>
      <c r="L3" s="203" t="s">
        <v>423</v>
      </c>
      <c r="M3" s="204"/>
      <c r="N3" s="203" t="s">
        <v>419</v>
      </c>
      <c r="O3" s="203" t="s">
        <v>421</v>
      </c>
      <c r="P3" s="203" t="s">
        <v>422</v>
      </c>
      <c r="Q3" s="203" t="s">
        <v>424</v>
      </c>
      <c r="R3" s="204"/>
      <c r="S3" s="203" t="s">
        <v>425</v>
      </c>
      <c r="T3" s="203" t="s">
        <v>426</v>
      </c>
      <c r="U3" s="203" t="s">
        <v>376</v>
      </c>
    </row>
    <row r="4" spans="1:21" s="206" customFormat="1">
      <c r="A4" s="205" t="s">
        <v>368</v>
      </c>
      <c r="B4" s="208" t="s">
        <v>367</v>
      </c>
      <c r="C4" s="195">
        <v>0</v>
      </c>
      <c r="D4" s="195">
        <v>0</v>
      </c>
      <c r="E4" s="195">
        <v>0</v>
      </c>
      <c r="F4" s="195">
        <v>0</v>
      </c>
      <c r="H4" s="195">
        <v>0</v>
      </c>
      <c r="I4" s="195">
        <v>0</v>
      </c>
      <c r="J4" s="195">
        <v>0</v>
      </c>
      <c r="K4" s="195">
        <v>0</v>
      </c>
      <c r="L4" s="195">
        <v>0</v>
      </c>
      <c r="M4" s="207"/>
      <c r="N4" s="195">
        <v>0</v>
      </c>
      <c r="O4" s="207">
        <v>0</v>
      </c>
      <c r="P4" s="207">
        <v>0</v>
      </c>
      <c r="Q4" s="207">
        <v>0</v>
      </c>
      <c r="R4" s="207"/>
      <c r="S4" s="207">
        <v>0</v>
      </c>
      <c r="T4" s="207">
        <v>0</v>
      </c>
      <c r="U4" s="207">
        <v>0</v>
      </c>
    </row>
    <row r="5" spans="1:21">
      <c r="A5" s="193">
        <v>10200</v>
      </c>
      <c r="B5" s="194" t="s">
        <v>0</v>
      </c>
      <c r="C5" s="209">
        <f>F5/$F$301</f>
        <v>9.3330243337195833E-4</v>
      </c>
      <c r="D5" s="209">
        <v>9.435E-4</v>
      </c>
      <c r="E5" s="210">
        <v>-28660</v>
      </c>
      <c r="F5" s="195">
        <v>-40272</v>
      </c>
      <c r="G5" s="195"/>
      <c r="H5" s="195">
        <v>41141</v>
      </c>
      <c r="I5" s="195">
        <v>7671</v>
      </c>
      <c r="J5" s="195">
        <v>4461</v>
      </c>
      <c r="K5" s="195">
        <v>2698</v>
      </c>
      <c r="L5" s="195">
        <f>SUM(H5:K5)</f>
        <v>55971</v>
      </c>
      <c r="N5" s="195">
        <v>0</v>
      </c>
      <c r="O5" s="195">
        <v>4132</v>
      </c>
      <c r="P5" s="195">
        <v>600</v>
      </c>
      <c r="Q5" s="195">
        <f t="shared" ref="Q5:Q69" si="0">SUM(N5:P5)</f>
        <v>4732</v>
      </c>
      <c r="S5" s="195">
        <v>38668</v>
      </c>
      <c r="T5" s="195">
        <v>-185</v>
      </c>
      <c r="U5" s="195">
        <v>38483</v>
      </c>
    </row>
    <row r="6" spans="1:21">
      <c r="A6" s="193">
        <v>10400</v>
      </c>
      <c r="B6" s="194" t="s">
        <v>1</v>
      </c>
      <c r="C6" s="209">
        <f t="shared" ref="C6:C70" si="1">F6/$F$301</f>
        <v>2.755202780996524E-3</v>
      </c>
      <c r="D6" s="209">
        <v>2.6879E-3</v>
      </c>
      <c r="E6" s="210">
        <v>-81648</v>
      </c>
      <c r="F6" s="195">
        <v>-118887</v>
      </c>
      <c r="G6" s="195"/>
      <c r="H6" s="195">
        <v>121452</v>
      </c>
      <c r="I6" s="195">
        <v>22645</v>
      </c>
      <c r="J6" s="195">
        <v>13170</v>
      </c>
      <c r="K6" s="195">
        <v>16955</v>
      </c>
      <c r="L6" s="195">
        <f t="shared" ref="L6:L70" si="2">SUM(H6:K6)</f>
        <v>174222</v>
      </c>
      <c r="N6" s="195">
        <v>0</v>
      </c>
      <c r="O6" s="195">
        <v>12197</v>
      </c>
      <c r="P6" s="195">
        <v>5851</v>
      </c>
      <c r="Q6" s="195">
        <f t="shared" si="0"/>
        <v>18048</v>
      </c>
      <c r="S6" s="195">
        <v>114151</v>
      </c>
      <c r="T6" s="195">
        <v>6337</v>
      </c>
      <c r="U6" s="195">
        <v>120488</v>
      </c>
    </row>
    <row r="7" spans="1:21">
      <c r="A7" s="193">
        <v>10500</v>
      </c>
      <c r="B7" s="194" t="s">
        <v>2</v>
      </c>
      <c r="C7" s="209">
        <f t="shared" si="1"/>
        <v>6.6560834298957125E-4</v>
      </c>
      <c r="D7" s="209">
        <v>6.9640000000000001E-4</v>
      </c>
      <c r="E7" s="210">
        <v>-21154</v>
      </c>
      <c r="F7" s="195">
        <v>-28721</v>
      </c>
      <c r="G7" s="195"/>
      <c r="H7" s="195">
        <v>29340</v>
      </c>
      <c r="I7" s="195">
        <v>5471</v>
      </c>
      <c r="J7" s="195">
        <v>3182</v>
      </c>
      <c r="K7" s="195">
        <v>2508</v>
      </c>
      <c r="L7" s="195">
        <f t="shared" si="2"/>
        <v>40501</v>
      </c>
      <c r="N7" s="195">
        <v>0</v>
      </c>
      <c r="O7" s="195">
        <v>2947</v>
      </c>
      <c r="P7" s="195">
        <v>1426</v>
      </c>
      <c r="Q7" s="195">
        <f t="shared" si="0"/>
        <v>4373</v>
      </c>
      <c r="S7" s="195">
        <v>27576</v>
      </c>
      <c r="T7" s="195">
        <v>-984</v>
      </c>
      <c r="U7" s="195">
        <v>26592</v>
      </c>
    </row>
    <row r="8" spans="1:21">
      <c r="A8" s="193">
        <v>10700</v>
      </c>
      <c r="B8" s="194" t="s">
        <v>342</v>
      </c>
      <c r="C8" s="209">
        <f t="shared" si="1"/>
        <v>4.3901042873696408E-3</v>
      </c>
      <c r="D8" s="209">
        <v>4.1596000000000003E-3</v>
      </c>
      <c r="E8" s="210">
        <v>-126352</v>
      </c>
      <c r="F8" s="195">
        <v>-189433</v>
      </c>
      <c r="G8" s="195"/>
      <c r="H8" s="195">
        <v>193520</v>
      </c>
      <c r="I8" s="195">
        <v>36082</v>
      </c>
      <c r="J8" s="195">
        <v>20985</v>
      </c>
      <c r="K8" s="195">
        <v>9846</v>
      </c>
      <c r="L8" s="195">
        <f t="shared" si="2"/>
        <v>260433</v>
      </c>
      <c r="N8" s="195">
        <v>0</v>
      </c>
      <c r="O8" s="195">
        <v>19435</v>
      </c>
      <c r="P8" s="195">
        <v>16952</v>
      </c>
      <c r="Q8" s="195">
        <f t="shared" si="0"/>
        <v>36387</v>
      </c>
      <c r="S8" s="195">
        <v>181886</v>
      </c>
      <c r="T8" s="195">
        <v>4591</v>
      </c>
      <c r="U8" s="195">
        <v>186477</v>
      </c>
    </row>
    <row r="9" spans="1:21">
      <c r="A9" s="193">
        <v>10800</v>
      </c>
      <c r="B9" s="194" t="s">
        <v>3</v>
      </c>
      <c r="C9" s="209">
        <f t="shared" si="1"/>
        <v>1.7639304750869063E-2</v>
      </c>
      <c r="D9" s="209">
        <v>1.77567E-2</v>
      </c>
      <c r="E9" s="210">
        <v>-539378</v>
      </c>
      <c r="F9" s="195">
        <v>-761136</v>
      </c>
      <c r="G9" s="195"/>
      <c r="H9" s="195">
        <v>777558</v>
      </c>
      <c r="I9" s="195">
        <v>144977</v>
      </c>
      <c r="J9" s="195">
        <v>84316</v>
      </c>
      <c r="K9" s="195">
        <v>67986</v>
      </c>
      <c r="L9" s="195">
        <f t="shared" si="2"/>
        <v>1074837</v>
      </c>
      <c r="N9" s="195">
        <v>0</v>
      </c>
      <c r="O9" s="195">
        <v>78089</v>
      </c>
      <c r="P9" s="195">
        <v>0</v>
      </c>
      <c r="Q9" s="195">
        <f t="shared" si="0"/>
        <v>78089</v>
      </c>
      <c r="S9" s="195">
        <v>730814</v>
      </c>
      <c r="T9" s="195">
        <v>23718</v>
      </c>
      <c r="U9" s="195">
        <v>754532</v>
      </c>
    </row>
    <row r="10" spans="1:21">
      <c r="A10" s="193">
        <v>10850</v>
      </c>
      <c r="B10" s="194" t="s">
        <v>4</v>
      </c>
      <c r="C10" s="209">
        <f t="shared" si="1"/>
        <v>1.4108922363847046E-4</v>
      </c>
      <c r="D10" s="209">
        <v>1.406E-4</v>
      </c>
      <c r="E10" s="210">
        <v>-4271</v>
      </c>
      <c r="F10" s="195">
        <v>-6088</v>
      </c>
      <c r="G10" s="195"/>
      <c r="H10" s="195">
        <v>6220</v>
      </c>
      <c r="I10" s="195">
        <v>1160</v>
      </c>
      <c r="J10" s="195">
        <v>674</v>
      </c>
      <c r="K10" s="195">
        <v>2852</v>
      </c>
      <c r="L10" s="195">
        <f t="shared" si="2"/>
        <v>10906</v>
      </c>
      <c r="N10" s="195">
        <v>0</v>
      </c>
      <c r="O10" s="195">
        <v>625</v>
      </c>
      <c r="P10" s="195">
        <v>0</v>
      </c>
      <c r="Q10" s="195">
        <f t="shared" si="0"/>
        <v>625</v>
      </c>
      <c r="S10" s="195">
        <v>5846</v>
      </c>
      <c r="T10" s="195">
        <v>1115</v>
      </c>
      <c r="U10" s="195">
        <v>6961</v>
      </c>
    </row>
    <row r="11" spans="1:21">
      <c r="A11" s="193">
        <v>10900</v>
      </c>
      <c r="B11" s="194" t="s">
        <v>5</v>
      </c>
      <c r="C11" s="209">
        <f t="shared" si="1"/>
        <v>1.3333024333719583E-3</v>
      </c>
      <c r="D11" s="209">
        <v>1.2922000000000001E-3</v>
      </c>
      <c r="E11" s="210">
        <v>-39252</v>
      </c>
      <c r="F11" s="195">
        <v>-57532</v>
      </c>
      <c r="G11" s="195"/>
      <c r="H11" s="195">
        <v>58773</v>
      </c>
      <c r="I11" s="195">
        <v>10958</v>
      </c>
      <c r="J11" s="195">
        <v>6373</v>
      </c>
      <c r="K11" s="195">
        <v>35484</v>
      </c>
      <c r="L11" s="195">
        <f t="shared" si="2"/>
        <v>111588</v>
      </c>
      <c r="N11" s="195">
        <v>0</v>
      </c>
      <c r="O11" s="195">
        <v>5903</v>
      </c>
      <c r="P11" s="195">
        <v>0</v>
      </c>
      <c r="Q11" s="195">
        <f t="shared" si="0"/>
        <v>5903</v>
      </c>
      <c r="S11" s="195">
        <v>55240</v>
      </c>
      <c r="T11" s="195">
        <v>14032</v>
      </c>
      <c r="U11" s="195">
        <v>69272</v>
      </c>
    </row>
    <row r="12" spans="1:21">
      <c r="A12" s="193">
        <v>10910</v>
      </c>
      <c r="B12" s="194" t="s">
        <v>6</v>
      </c>
      <c r="C12" s="209">
        <f t="shared" si="1"/>
        <v>2.9930475086906139E-4</v>
      </c>
      <c r="D12" s="209">
        <v>2.6790000000000001E-4</v>
      </c>
      <c r="E12" s="210">
        <v>-8138</v>
      </c>
      <c r="F12" s="195">
        <v>-12915</v>
      </c>
      <c r="G12" s="195"/>
      <c r="H12" s="195">
        <v>13193</v>
      </c>
      <c r="I12" s="195">
        <v>2460</v>
      </c>
      <c r="J12" s="195">
        <v>1431</v>
      </c>
      <c r="K12" s="195">
        <v>0</v>
      </c>
      <c r="L12" s="195">
        <f t="shared" si="2"/>
        <v>17084</v>
      </c>
      <c r="N12" s="195">
        <v>0</v>
      </c>
      <c r="O12" s="195">
        <v>1325</v>
      </c>
      <c r="P12" s="195">
        <v>4262</v>
      </c>
      <c r="Q12" s="195">
        <f t="shared" si="0"/>
        <v>5587</v>
      </c>
      <c r="S12" s="195">
        <v>12400</v>
      </c>
      <c r="T12" s="195">
        <v>-951</v>
      </c>
      <c r="U12" s="195">
        <v>11449</v>
      </c>
    </row>
    <row r="13" spans="1:21">
      <c r="A13" s="193">
        <v>10930</v>
      </c>
      <c r="B13" s="194" t="s">
        <v>7</v>
      </c>
      <c r="C13" s="209">
        <f t="shared" si="1"/>
        <v>4.0885052143684823E-3</v>
      </c>
      <c r="D13" s="209">
        <v>2.2650999999999999E-3</v>
      </c>
      <c r="E13" s="210">
        <v>-68805</v>
      </c>
      <c r="F13" s="195">
        <v>-176419</v>
      </c>
      <c r="G13" s="195"/>
      <c r="H13" s="195">
        <v>180225</v>
      </c>
      <c r="I13" s="195">
        <v>33603</v>
      </c>
      <c r="J13" s="195">
        <v>19543</v>
      </c>
      <c r="K13" s="195">
        <v>21623</v>
      </c>
      <c r="L13" s="195">
        <f t="shared" si="2"/>
        <v>254994</v>
      </c>
      <c r="N13" s="195">
        <v>0</v>
      </c>
      <c r="O13" s="195">
        <v>18100</v>
      </c>
      <c r="P13" s="195">
        <v>160491</v>
      </c>
      <c r="Q13" s="195">
        <f t="shared" si="0"/>
        <v>178591</v>
      </c>
      <c r="S13" s="195">
        <v>169391</v>
      </c>
      <c r="T13" s="195">
        <v>-12035</v>
      </c>
      <c r="U13" s="195">
        <v>157356</v>
      </c>
    </row>
    <row r="14" spans="1:21">
      <c r="A14" s="193">
        <v>10940</v>
      </c>
      <c r="B14" s="194" t="s">
        <v>8</v>
      </c>
      <c r="C14" s="209">
        <f t="shared" si="1"/>
        <v>5.543916570104287E-4</v>
      </c>
      <c r="D14" s="209">
        <v>5.9000000000000003E-4</v>
      </c>
      <c r="E14" s="210">
        <v>-17922</v>
      </c>
      <c r="F14" s="195">
        <v>-23922</v>
      </c>
      <c r="G14" s="195"/>
      <c r="H14" s="195">
        <v>24439</v>
      </c>
      <c r="I14" s="195">
        <v>4557</v>
      </c>
      <c r="J14" s="195">
        <v>2650</v>
      </c>
      <c r="K14" s="195">
        <v>10691</v>
      </c>
      <c r="L14" s="195">
        <f t="shared" si="2"/>
        <v>42337</v>
      </c>
      <c r="N14" s="195">
        <v>0</v>
      </c>
      <c r="O14" s="195">
        <v>2454</v>
      </c>
      <c r="P14" s="195">
        <v>0</v>
      </c>
      <c r="Q14" s="195">
        <f t="shared" si="0"/>
        <v>2454</v>
      </c>
      <c r="S14" s="195">
        <v>22969</v>
      </c>
      <c r="T14" s="195">
        <v>3399</v>
      </c>
      <c r="U14" s="195">
        <v>26368</v>
      </c>
    </row>
    <row r="15" spans="1:21">
      <c r="A15" s="193">
        <v>10950</v>
      </c>
      <c r="B15" s="194" t="s">
        <v>9</v>
      </c>
      <c r="C15" s="209">
        <f t="shared" si="1"/>
        <v>7.8549246813441485E-4</v>
      </c>
      <c r="D15" s="209">
        <v>7.8220000000000004E-4</v>
      </c>
      <c r="E15" s="210">
        <v>-23760</v>
      </c>
      <c r="F15" s="195">
        <v>-33894</v>
      </c>
      <c r="G15" s="195"/>
      <c r="H15" s="195">
        <v>34626</v>
      </c>
      <c r="I15" s="195">
        <v>6456</v>
      </c>
      <c r="J15" s="195">
        <v>3755</v>
      </c>
      <c r="K15" s="195">
        <v>763</v>
      </c>
      <c r="L15" s="195">
        <f t="shared" si="2"/>
        <v>45600</v>
      </c>
      <c r="N15" s="195">
        <v>0</v>
      </c>
      <c r="O15" s="195">
        <v>3477</v>
      </c>
      <c r="P15" s="195">
        <v>1846</v>
      </c>
      <c r="Q15" s="195">
        <f t="shared" si="0"/>
        <v>5323</v>
      </c>
      <c r="S15" s="195">
        <v>32544</v>
      </c>
      <c r="T15" s="195">
        <v>397</v>
      </c>
      <c r="U15" s="195">
        <v>32941</v>
      </c>
    </row>
    <row r="16" spans="1:21">
      <c r="A16" s="193">
        <v>11050</v>
      </c>
      <c r="B16" s="194" t="s">
        <v>396</v>
      </c>
      <c r="C16" s="209">
        <f t="shared" si="1"/>
        <v>2.0139049826187717E-4</v>
      </c>
      <c r="D16" s="209">
        <v>1.95E-4</v>
      </c>
      <c r="E16" s="210">
        <v>-5923</v>
      </c>
      <c r="F16" s="195">
        <v>-8690</v>
      </c>
      <c r="G16" s="195"/>
      <c r="H16" s="195">
        <v>8878</v>
      </c>
      <c r="I16" s="195">
        <v>1655</v>
      </c>
      <c r="J16" s="195">
        <v>963</v>
      </c>
      <c r="K16" s="195">
        <v>379</v>
      </c>
      <c r="L16" s="195">
        <f t="shared" si="2"/>
        <v>11875</v>
      </c>
      <c r="N16" s="195">
        <v>0</v>
      </c>
      <c r="O16" s="195">
        <v>892</v>
      </c>
      <c r="P16" s="195">
        <v>11718</v>
      </c>
      <c r="Q16" s="195">
        <f t="shared" si="0"/>
        <v>12610</v>
      </c>
      <c r="S16" s="195">
        <v>8344</v>
      </c>
      <c r="T16" s="195">
        <v>-2296</v>
      </c>
      <c r="U16" s="195">
        <v>6048</v>
      </c>
    </row>
    <row r="17" spans="1:21">
      <c r="A17" s="193">
        <v>11300</v>
      </c>
      <c r="B17" s="194" t="s">
        <v>10</v>
      </c>
      <c r="C17" s="209">
        <f t="shared" si="1"/>
        <v>4.1505909617612982E-3</v>
      </c>
      <c r="D17" s="209">
        <v>4.0403000000000001E-3</v>
      </c>
      <c r="E17" s="210">
        <v>-122728</v>
      </c>
      <c r="F17" s="195">
        <v>-179098</v>
      </c>
      <c r="G17" s="195"/>
      <c r="H17" s="195">
        <v>182963</v>
      </c>
      <c r="I17" s="195">
        <v>34114</v>
      </c>
      <c r="J17" s="195">
        <v>19840</v>
      </c>
      <c r="K17" s="195">
        <v>46495</v>
      </c>
      <c r="L17" s="195">
        <f t="shared" si="2"/>
        <v>283412</v>
      </c>
      <c r="N17" s="195">
        <v>0</v>
      </c>
      <c r="O17" s="195">
        <v>18375</v>
      </c>
      <c r="P17" s="195">
        <v>0</v>
      </c>
      <c r="Q17" s="195">
        <f t="shared" si="0"/>
        <v>18375</v>
      </c>
      <c r="S17" s="195">
        <v>171964</v>
      </c>
      <c r="T17" s="195">
        <v>24529</v>
      </c>
      <c r="U17" s="195">
        <v>196493</v>
      </c>
    </row>
    <row r="18" spans="1:21">
      <c r="A18" s="193">
        <v>11310</v>
      </c>
      <c r="B18" s="194" t="s">
        <v>11</v>
      </c>
      <c r="C18" s="209">
        <f t="shared" si="1"/>
        <v>4.7260718424101968E-4</v>
      </c>
      <c r="D18" s="209">
        <v>4.7600000000000002E-4</v>
      </c>
      <c r="E18" s="210">
        <v>-14459</v>
      </c>
      <c r="F18" s="195">
        <v>-20393</v>
      </c>
      <c r="G18" s="195"/>
      <c r="H18" s="195">
        <v>20833</v>
      </c>
      <c r="I18" s="195">
        <v>3884</v>
      </c>
      <c r="J18" s="195">
        <v>2259</v>
      </c>
      <c r="K18" s="195">
        <v>2830</v>
      </c>
      <c r="L18" s="195">
        <f t="shared" si="2"/>
        <v>29806</v>
      </c>
      <c r="N18" s="195">
        <v>0</v>
      </c>
      <c r="O18" s="195">
        <v>2092</v>
      </c>
      <c r="P18" s="195">
        <v>812</v>
      </c>
      <c r="Q18" s="195">
        <f t="shared" si="0"/>
        <v>2904</v>
      </c>
      <c r="S18" s="195">
        <v>19580</v>
      </c>
      <c r="T18" s="195">
        <v>1084</v>
      </c>
      <c r="U18" s="195">
        <v>20664</v>
      </c>
    </row>
    <row r="19" spans="1:21">
      <c r="A19" s="193">
        <v>11600</v>
      </c>
      <c r="B19" s="194" t="s">
        <v>12</v>
      </c>
      <c r="C19" s="209">
        <f t="shared" si="1"/>
        <v>2.0419930475086908E-3</v>
      </c>
      <c r="D19" s="209">
        <v>1.8939E-3</v>
      </c>
      <c r="E19" s="210">
        <v>-57529</v>
      </c>
      <c r="F19" s="195">
        <v>-88112</v>
      </c>
      <c r="G19" s="195"/>
      <c r="H19" s="195">
        <v>90013</v>
      </c>
      <c r="I19" s="195">
        <v>16783</v>
      </c>
      <c r="J19" s="195">
        <v>9761</v>
      </c>
      <c r="K19" s="195">
        <v>894</v>
      </c>
      <c r="L19" s="195">
        <f t="shared" si="2"/>
        <v>117451</v>
      </c>
      <c r="N19" s="195">
        <v>0</v>
      </c>
      <c r="O19" s="195">
        <v>9040</v>
      </c>
      <c r="P19" s="195">
        <v>15827</v>
      </c>
      <c r="Q19" s="195">
        <f t="shared" si="0"/>
        <v>24867</v>
      </c>
      <c r="S19" s="195">
        <v>84602</v>
      </c>
      <c r="T19" s="195">
        <v>-1782</v>
      </c>
      <c r="U19" s="195">
        <v>82820</v>
      </c>
    </row>
    <row r="20" spans="1:21">
      <c r="A20" s="193">
        <v>11900</v>
      </c>
      <c r="B20" s="194" t="s">
        <v>13</v>
      </c>
      <c r="C20" s="209">
        <f t="shared" si="1"/>
        <v>2.3079953650057938E-4</v>
      </c>
      <c r="D20" s="209">
        <v>1.9340000000000001E-4</v>
      </c>
      <c r="E20" s="210">
        <v>-5875</v>
      </c>
      <c r="F20" s="195">
        <v>-9959</v>
      </c>
      <c r="G20" s="195"/>
      <c r="H20" s="195">
        <v>10174</v>
      </c>
      <c r="I20" s="195">
        <v>1897</v>
      </c>
      <c r="J20" s="195">
        <v>1103</v>
      </c>
      <c r="K20" s="195">
        <v>544</v>
      </c>
      <c r="L20" s="195">
        <f t="shared" si="2"/>
        <v>13718</v>
      </c>
      <c r="N20" s="195">
        <v>0</v>
      </c>
      <c r="O20" s="195">
        <v>1022</v>
      </c>
      <c r="P20" s="195">
        <v>3364</v>
      </c>
      <c r="Q20" s="195">
        <f t="shared" si="0"/>
        <v>4386</v>
      </c>
      <c r="S20" s="195">
        <v>9562</v>
      </c>
      <c r="T20" s="195">
        <v>105</v>
      </c>
      <c r="U20" s="195">
        <v>9667</v>
      </c>
    </row>
    <row r="21" spans="1:21">
      <c r="A21" s="193">
        <v>12100</v>
      </c>
      <c r="B21" s="194" t="s">
        <v>14</v>
      </c>
      <c r="C21" s="209">
        <f t="shared" si="1"/>
        <v>2.3420625724217845E-4</v>
      </c>
      <c r="D21" s="209">
        <v>2.1809999999999999E-4</v>
      </c>
      <c r="E21" s="210">
        <v>-6625</v>
      </c>
      <c r="F21" s="195">
        <v>-10106</v>
      </c>
      <c r="G21" s="195"/>
      <c r="H21" s="195">
        <v>10324</v>
      </c>
      <c r="I21" s="195">
        <v>1925</v>
      </c>
      <c r="J21" s="195">
        <v>1119</v>
      </c>
      <c r="K21" s="195">
        <v>1757</v>
      </c>
      <c r="L21" s="195">
        <f t="shared" si="2"/>
        <v>15125</v>
      </c>
      <c r="N21" s="195">
        <v>0</v>
      </c>
      <c r="O21" s="195">
        <v>1037</v>
      </c>
      <c r="P21" s="195">
        <v>1545</v>
      </c>
      <c r="Q21" s="195">
        <f t="shared" si="0"/>
        <v>2582</v>
      </c>
      <c r="S21" s="195">
        <v>9703</v>
      </c>
      <c r="T21" s="195">
        <v>313</v>
      </c>
      <c r="U21" s="195">
        <v>10016</v>
      </c>
    </row>
    <row r="22" spans="1:21">
      <c r="A22" s="193">
        <v>12150</v>
      </c>
      <c r="B22" s="194" t="s">
        <v>15</v>
      </c>
      <c r="C22" s="209">
        <f t="shared" si="1"/>
        <v>4.1205098493626886E-5</v>
      </c>
      <c r="D22" s="209">
        <v>4.0599999999999998E-5</v>
      </c>
      <c r="E22" s="210">
        <v>-1233</v>
      </c>
      <c r="F22" s="195">
        <v>-1778</v>
      </c>
      <c r="G22" s="195"/>
      <c r="H22" s="195">
        <v>1816</v>
      </c>
      <c r="I22" s="195">
        <v>339</v>
      </c>
      <c r="J22" s="195">
        <v>197</v>
      </c>
      <c r="K22" s="195">
        <v>0</v>
      </c>
      <c r="L22" s="195">
        <f t="shared" si="2"/>
        <v>2352</v>
      </c>
      <c r="N22" s="195">
        <v>0</v>
      </c>
      <c r="O22" s="195">
        <v>182</v>
      </c>
      <c r="P22" s="195">
        <v>677</v>
      </c>
      <c r="Q22" s="195">
        <f t="shared" si="0"/>
        <v>859</v>
      </c>
      <c r="S22" s="195">
        <v>1707</v>
      </c>
      <c r="T22" s="195">
        <v>-201</v>
      </c>
      <c r="U22" s="195">
        <v>1506</v>
      </c>
    </row>
    <row r="23" spans="1:21">
      <c r="A23" s="193">
        <v>12160</v>
      </c>
      <c r="B23" s="194" t="s">
        <v>16</v>
      </c>
      <c r="C23" s="209">
        <f t="shared" si="1"/>
        <v>1.6102896871378911E-3</v>
      </c>
      <c r="D23" s="209">
        <v>1.6348999999999999E-3</v>
      </c>
      <c r="E23" s="210">
        <v>-49662</v>
      </c>
      <c r="F23" s="195">
        <v>-69484</v>
      </c>
      <c r="G23" s="195"/>
      <c r="H23" s="195">
        <v>70984</v>
      </c>
      <c r="I23" s="195">
        <v>13235</v>
      </c>
      <c r="J23" s="195">
        <v>7697</v>
      </c>
      <c r="K23" s="195">
        <v>18565</v>
      </c>
      <c r="L23" s="195">
        <f t="shared" si="2"/>
        <v>110481</v>
      </c>
      <c r="N23" s="195">
        <v>0</v>
      </c>
      <c r="O23" s="195">
        <v>7129</v>
      </c>
      <c r="P23" s="195">
        <v>0</v>
      </c>
      <c r="Q23" s="195">
        <f t="shared" si="0"/>
        <v>7129</v>
      </c>
      <c r="S23" s="195">
        <v>66716</v>
      </c>
      <c r="T23" s="195">
        <v>6720</v>
      </c>
      <c r="U23" s="195">
        <v>73436</v>
      </c>
    </row>
    <row r="24" spans="1:21">
      <c r="A24" s="193">
        <v>12200</v>
      </c>
      <c r="B24" s="194" t="s">
        <v>339</v>
      </c>
      <c r="C24" s="209">
        <f t="shared" si="1"/>
        <v>0</v>
      </c>
      <c r="D24" s="209">
        <v>1.3E-6</v>
      </c>
      <c r="E24" s="210">
        <v>-39</v>
      </c>
      <c r="F24" s="195">
        <v>0</v>
      </c>
      <c r="G24" s="195"/>
      <c r="H24" s="195">
        <v>0</v>
      </c>
      <c r="I24" s="195">
        <v>0</v>
      </c>
      <c r="J24" s="195">
        <v>0</v>
      </c>
      <c r="K24" s="195">
        <v>0</v>
      </c>
      <c r="L24" s="195">
        <v>0</v>
      </c>
      <c r="N24" s="195">
        <v>0</v>
      </c>
      <c r="O24" s="195">
        <v>0</v>
      </c>
      <c r="P24" s="195">
        <v>0</v>
      </c>
      <c r="Q24" s="195">
        <v>0</v>
      </c>
      <c r="S24" s="195">
        <v>0</v>
      </c>
      <c r="T24" s="195">
        <v>0</v>
      </c>
      <c r="U24" s="195">
        <v>0</v>
      </c>
    </row>
    <row r="25" spans="1:21">
      <c r="A25" s="193">
        <v>12220</v>
      </c>
      <c r="B25" s="194" t="s">
        <v>17</v>
      </c>
      <c r="C25" s="209">
        <f t="shared" si="1"/>
        <v>4.1906697566628043E-2</v>
      </c>
      <c r="D25" s="209">
        <v>4.1906800000000001E-2</v>
      </c>
      <c r="E25" s="210">
        <v>-1272961</v>
      </c>
      <c r="F25" s="195">
        <v>-1808274</v>
      </c>
      <c r="G25" s="195"/>
      <c r="H25" s="195">
        <v>1847289</v>
      </c>
      <c r="I25" s="195">
        <v>344431</v>
      </c>
      <c r="J25" s="195">
        <v>200314</v>
      </c>
      <c r="K25" s="195">
        <v>294345</v>
      </c>
      <c r="L25" s="195">
        <f t="shared" si="2"/>
        <v>2686379</v>
      </c>
      <c r="N25" s="195">
        <v>0</v>
      </c>
      <c r="O25" s="195">
        <v>185521</v>
      </c>
      <c r="P25" s="195">
        <v>0</v>
      </c>
      <c r="Q25" s="195">
        <f t="shared" si="0"/>
        <v>185521</v>
      </c>
      <c r="S25" s="195">
        <v>1736236</v>
      </c>
      <c r="T25" s="195">
        <v>119099</v>
      </c>
      <c r="U25" s="195">
        <v>1855335</v>
      </c>
    </row>
    <row r="26" spans="1:21">
      <c r="A26" s="193">
        <v>12510</v>
      </c>
      <c r="B26" s="194" t="s">
        <v>18</v>
      </c>
      <c r="C26" s="209">
        <f t="shared" si="1"/>
        <v>3.8031981460023177E-3</v>
      </c>
      <c r="D26" s="209">
        <v>3.9316999999999998E-3</v>
      </c>
      <c r="E26" s="210">
        <v>-119429</v>
      </c>
      <c r="F26" s="195">
        <v>-164108</v>
      </c>
      <c r="G26" s="195"/>
      <c r="H26" s="195">
        <v>167649</v>
      </c>
      <c r="I26" s="195">
        <v>31259</v>
      </c>
      <c r="J26" s="195">
        <v>18179</v>
      </c>
      <c r="K26" s="195">
        <v>119153</v>
      </c>
      <c r="L26" s="195">
        <f t="shared" si="2"/>
        <v>336240</v>
      </c>
      <c r="N26" s="195">
        <v>0</v>
      </c>
      <c r="O26" s="195">
        <v>16837</v>
      </c>
      <c r="P26" s="195">
        <v>0</v>
      </c>
      <c r="Q26" s="195">
        <f t="shared" si="0"/>
        <v>16837</v>
      </c>
      <c r="S26" s="195">
        <v>157570</v>
      </c>
      <c r="T26" s="195">
        <v>36497</v>
      </c>
      <c r="U26" s="195">
        <v>194067</v>
      </c>
    </row>
    <row r="27" spans="1:21">
      <c r="A27" s="193">
        <v>12600</v>
      </c>
      <c r="B27" s="194" t="s">
        <v>19</v>
      </c>
      <c r="C27" s="209">
        <f t="shared" si="1"/>
        <v>1.729803012746234E-3</v>
      </c>
      <c r="D27" s="209">
        <v>1.7327E-3</v>
      </c>
      <c r="E27" s="210">
        <v>-52632</v>
      </c>
      <c r="F27" s="195">
        <v>-74641</v>
      </c>
      <c r="G27" s="195"/>
      <c r="H27" s="195">
        <v>76251</v>
      </c>
      <c r="I27" s="195">
        <v>14217</v>
      </c>
      <c r="J27" s="195">
        <v>8268</v>
      </c>
      <c r="K27" s="195">
        <v>13242</v>
      </c>
      <c r="L27" s="195">
        <f t="shared" si="2"/>
        <v>111978</v>
      </c>
      <c r="N27" s="195">
        <v>0</v>
      </c>
      <c r="O27" s="195">
        <v>7658</v>
      </c>
      <c r="P27" s="195">
        <v>28558</v>
      </c>
      <c r="Q27" s="195">
        <f t="shared" si="0"/>
        <v>36216</v>
      </c>
      <c r="S27" s="195">
        <v>71667</v>
      </c>
      <c r="T27" s="195">
        <v>678</v>
      </c>
      <c r="U27" s="195">
        <v>72345</v>
      </c>
    </row>
    <row r="28" spans="1:21">
      <c r="A28" s="193">
        <v>12700</v>
      </c>
      <c r="B28" s="194" t="s">
        <v>20</v>
      </c>
      <c r="C28" s="209">
        <f t="shared" si="1"/>
        <v>9.8359212050984943E-4</v>
      </c>
      <c r="D28" s="209">
        <v>9.8170000000000006E-4</v>
      </c>
      <c r="E28" s="210">
        <v>-29820</v>
      </c>
      <c r="F28" s="195">
        <v>-42442</v>
      </c>
      <c r="G28" s="195"/>
      <c r="H28" s="195">
        <v>43358</v>
      </c>
      <c r="I28" s="195">
        <v>8084</v>
      </c>
      <c r="J28" s="195">
        <v>4702</v>
      </c>
      <c r="K28" s="195">
        <v>11244</v>
      </c>
      <c r="L28" s="195">
        <f t="shared" si="2"/>
        <v>67388</v>
      </c>
      <c r="N28" s="195">
        <v>0</v>
      </c>
      <c r="O28" s="195">
        <v>4354</v>
      </c>
      <c r="P28" s="195">
        <v>0</v>
      </c>
      <c r="Q28" s="195">
        <f t="shared" si="0"/>
        <v>4354</v>
      </c>
      <c r="S28" s="195">
        <v>40752</v>
      </c>
      <c r="T28" s="195">
        <v>4826</v>
      </c>
      <c r="U28" s="195">
        <v>45578</v>
      </c>
    </row>
    <row r="29" spans="1:21">
      <c r="A29" s="193">
        <v>13500</v>
      </c>
      <c r="B29" s="194" t="s">
        <v>21</v>
      </c>
      <c r="C29" s="209">
        <f t="shared" si="1"/>
        <v>3.7349015063731172E-3</v>
      </c>
      <c r="D29" s="209">
        <v>3.9201000000000001E-3</v>
      </c>
      <c r="E29" s="210">
        <v>-119077</v>
      </c>
      <c r="F29" s="195">
        <v>-161161</v>
      </c>
      <c r="G29" s="195"/>
      <c r="H29" s="195">
        <v>164638</v>
      </c>
      <c r="I29" s="195">
        <v>30697</v>
      </c>
      <c r="J29" s="195">
        <v>17853</v>
      </c>
      <c r="K29" s="195">
        <v>37182</v>
      </c>
      <c r="L29" s="195">
        <f t="shared" si="2"/>
        <v>250370</v>
      </c>
      <c r="N29" s="195">
        <v>0</v>
      </c>
      <c r="O29" s="195">
        <v>16534</v>
      </c>
      <c r="P29" s="195">
        <v>0</v>
      </c>
      <c r="Q29" s="195">
        <f t="shared" si="0"/>
        <v>16534</v>
      </c>
      <c r="S29" s="195">
        <v>154741</v>
      </c>
      <c r="T29" s="195">
        <v>10119</v>
      </c>
      <c r="U29" s="195">
        <v>164860</v>
      </c>
    </row>
    <row r="30" spans="1:21">
      <c r="A30" s="193">
        <v>13700</v>
      </c>
      <c r="B30" s="194" t="s">
        <v>22</v>
      </c>
      <c r="C30" s="209">
        <f t="shared" si="1"/>
        <v>3.9758980301274625E-4</v>
      </c>
      <c r="D30" s="209">
        <v>4.1320000000000001E-4</v>
      </c>
      <c r="E30" s="210">
        <v>-12551</v>
      </c>
      <c r="F30" s="195">
        <v>-17156</v>
      </c>
      <c r="G30" s="195"/>
      <c r="H30" s="195">
        <v>17527</v>
      </c>
      <c r="I30" s="195">
        <v>3268</v>
      </c>
      <c r="J30" s="195">
        <v>1901</v>
      </c>
      <c r="K30" s="195">
        <v>7419</v>
      </c>
      <c r="L30" s="195">
        <f t="shared" si="2"/>
        <v>30115</v>
      </c>
      <c r="N30" s="195">
        <v>0</v>
      </c>
      <c r="O30" s="195">
        <v>1760</v>
      </c>
      <c r="P30" s="195">
        <v>0</v>
      </c>
      <c r="Q30" s="195">
        <f t="shared" si="0"/>
        <v>1760</v>
      </c>
      <c r="S30" s="195">
        <v>16473</v>
      </c>
      <c r="T30" s="195">
        <v>2889</v>
      </c>
      <c r="U30" s="195">
        <v>19362</v>
      </c>
    </row>
    <row r="31" spans="1:21">
      <c r="A31" s="193">
        <v>14300</v>
      </c>
      <c r="B31" s="194" t="s">
        <v>327</v>
      </c>
      <c r="C31" s="209">
        <f t="shared" si="1"/>
        <v>1.0743916570104288E-3</v>
      </c>
      <c r="D31" s="209">
        <v>1.3531999999999999E-3</v>
      </c>
      <c r="E31" s="210">
        <v>-41105</v>
      </c>
      <c r="F31" s="195">
        <v>-46360</v>
      </c>
      <c r="G31" s="195"/>
      <c r="H31" s="195">
        <v>47361</v>
      </c>
      <c r="I31" s="195">
        <v>8830</v>
      </c>
      <c r="J31" s="195">
        <v>5136</v>
      </c>
      <c r="K31" s="195">
        <v>43215</v>
      </c>
      <c r="L31" s="195">
        <f t="shared" si="2"/>
        <v>104542</v>
      </c>
      <c r="N31" s="195">
        <v>0</v>
      </c>
      <c r="O31" s="195">
        <v>4756</v>
      </c>
      <c r="P31" s="195">
        <v>1760</v>
      </c>
      <c r="Q31" s="195">
        <f t="shared" si="0"/>
        <v>6516</v>
      </c>
      <c r="S31" s="195">
        <v>44513</v>
      </c>
      <c r="T31" s="195">
        <v>4298</v>
      </c>
      <c r="U31" s="195">
        <v>48811</v>
      </c>
    </row>
    <row r="32" spans="1:21">
      <c r="A32" s="193">
        <v>14300.2</v>
      </c>
      <c r="B32" s="194" t="s">
        <v>328</v>
      </c>
      <c r="C32" s="209">
        <f t="shared" si="1"/>
        <v>2.0150637311703361E-4</v>
      </c>
      <c r="D32" s="209">
        <v>1.4219999999999999E-4</v>
      </c>
      <c r="E32" s="210">
        <v>-4319</v>
      </c>
      <c r="F32" s="195">
        <v>-8695</v>
      </c>
      <c r="G32" s="195"/>
      <c r="H32" s="195">
        <v>8882</v>
      </c>
      <c r="I32" s="195">
        <v>1656</v>
      </c>
      <c r="J32" s="195">
        <v>963</v>
      </c>
      <c r="K32" s="195">
        <v>2433</v>
      </c>
      <c r="L32" s="195">
        <f t="shared" si="2"/>
        <v>13934</v>
      </c>
      <c r="N32" s="195">
        <v>0</v>
      </c>
      <c r="O32" s="195">
        <v>892</v>
      </c>
      <c r="P32" s="195">
        <v>6148</v>
      </c>
      <c r="Q32" s="195">
        <f t="shared" si="0"/>
        <v>7040</v>
      </c>
      <c r="S32" s="195">
        <v>8348</v>
      </c>
      <c r="T32" s="195">
        <v>-177</v>
      </c>
      <c r="U32" s="195">
        <v>8171</v>
      </c>
    </row>
    <row r="33" spans="1:21">
      <c r="A33" s="193">
        <v>18400</v>
      </c>
      <c r="B33" s="194" t="s">
        <v>343</v>
      </c>
      <c r="C33" s="209">
        <f t="shared" si="1"/>
        <v>4.7692931633835454E-3</v>
      </c>
      <c r="D33" s="209">
        <v>4.8434000000000003E-3</v>
      </c>
      <c r="E33" s="210">
        <v>-147123</v>
      </c>
      <c r="F33" s="195">
        <v>-205795</v>
      </c>
      <c r="G33" s="195"/>
      <c r="H33" s="195">
        <v>210236</v>
      </c>
      <c r="I33" s="195">
        <v>39199</v>
      </c>
      <c r="J33" s="195">
        <v>22797</v>
      </c>
      <c r="K33" s="195">
        <v>41431</v>
      </c>
      <c r="L33" s="195">
        <f t="shared" si="2"/>
        <v>313663</v>
      </c>
      <c r="N33" s="195">
        <v>0</v>
      </c>
      <c r="O33" s="195">
        <v>21114</v>
      </c>
      <c r="P33" s="195">
        <v>0</v>
      </c>
      <c r="Q33" s="195">
        <f t="shared" si="0"/>
        <v>21114</v>
      </c>
      <c r="S33" s="195">
        <v>197597</v>
      </c>
      <c r="T33" s="195">
        <v>16484</v>
      </c>
      <c r="U33" s="195">
        <v>214081</v>
      </c>
    </row>
    <row r="34" spans="1:21">
      <c r="A34" s="193">
        <v>18600</v>
      </c>
      <c r="B34" s="194" t="s">
        <v>24</v>
      </c>
      <c r="C34" s="209">
        <f t="shared" si="1"/>
        <v>1.339513325608343E-5</v>
      </c>
      <c r="D34" s="209">
        <v>1.38E-5</v>
      </c>
      <c r="E34" s="210">
        <v>-419</v>
      </c>
      <c r="F34" s="195">
        <v>-578</v>
      </c>
      <c r="G34" s="195"/>
      <c r="H34" s="195">
        <v>591</v>
      </c>
      <c r="I34" s="195">
        <v>110</v>
      </c>
      <c r="J34" s="195">
        <v>64</v>
      </c>
      <c r="K34" s="195">
        <v>212</v>
      </c>
      <c r="L34" s="195">
        <f t="shared" si="2"/>
        <v>977</v>
      </c>
      <c r="N34" s="195">
        <v>0</v>
      </c>
      <c r="O34" s="195">
        <v>59</v>
      </c>
      <c r="P34" s="195">
        <v>0</v>
      </c>
      <c r="Q34" s="195">
        <f t="shared" si="0"/>
        <v>59</v>
      </c>
      <c r="S34" s="195">
        <v>555</v>
      </c>
      <c r="T34" s="195">
        <v>128</v>
      </c>
      <c r="U34" s="195">
        <v>683</v>
      </c>
    </row>
    <row r="35" spans="1:21">
      <c r="A35" s="193">
        <v>18640</v>
      </c>
      <c r="B35" s="194" t="s">
        <v>25</v>
      </c>
      <c r="C35" s="209">
        <f t="shared" si="1"/>
        <v>1.3904982618771727E-6</v>
      </c>
      <c r="D35" s="209">
        <v>1.3999999999999999E-6</v>
      </c>
      <c r="E35" s="210">
        <v>-43</v>
      </c>
      <c r="F35" s="195">
        <v>-60</v>
      </c>
      <c r="G35" s="195"/>
      <c r="H35" s="195">
        <v>62</v>
      </c>
      <c r="I35" s="195">
        <v>12</v>
      </c>
      <c r="J35" s="195">
        <v>7</v>
      </c>
      <c r="K35" s="195">
        <v>9</v>
      </c>
      <c r="L35" s="195">
        <f t="shared" si="2"/>
        <v>90</v>
      </c>
      <c r="N35" s="195">
        <v>0</v>
      </c>
      <c r="O35" s="195">
        <v>6</v>
      </c>
      <c r="P35" s="195">
        <v>84</v>
      </c>
      <c r="Q35" s="195">
        <f t="shared" si="0"/>
        <v>90</v>
      </c>
      <c r="S35" s="195">
        <v>58</v>
      </c>
      <c r="T35" s="195">
        <v>-16</v>
      </c>
      <c r="U35" s="195">
        <v>42</v>
      </c>
    </row>
    <row r="36" spans="1:21">
      <c r="A36" s="193">
        <v>18690</v>
      </c>
      <c r="B36" s="194" t="s">
        <v>26</v>
      </c>
      <c r="C36" s="209">
        <f t="shared" si="1"/>
        <v>0</v>
      </c>
      <c r="D36" s="209">
        <v>0</v>
      </c>
      <c r="E36" s="210">
        <v>0</v>
      </c>
      <c r="F36" s="195">
        <v>0</v>
      </c>
      <c r="G36" s="195"/>
      <c r="H36" s="195">
        <v>0</v>
      </c>
      <c r="I36" s="195">
        <v>0</v>
      </c>
      <c r="J36" s="195">
        <v>0</v>
      </c>
      <c r="K36" s="195">
        <v>124</v>
      </c>
      <c r="L36" s="195">
        <f t="shared" si="2"/>
        <v>124</v>
      </c>
      <c r="N36" s="195">
        <v>0</v>
      </c>
      <c r="O36" s="195">
        <v>0</v>
      </c>
      <c r="P36" s="195">
        <v>0</v>
      </c>
      <c r="Q36" s="195">
        <f t="shared" si="0"/>
        <v>0</v>
      </c>
      <c r="S36" s="195">
        <v>0</v>
      </c>
      <c r="T36" s="195">
        <v>123</v>
      </c>
      <c r="U36" s="195">
        <v>123</v>
      </c>
    </row>
    <row r="37" spans="1:21">
      <c r="A37" s="193">
        <v>18740</v>
      </c>
      <c r="B37" s="194" t="s">
        <v>27</v>
      </c>
      <c r="C37" s="209">
        <f t="shared" si="1"/>
        <v>6.4889918887601386E-6</v>
      </c>
      <c r="D37" s="209">
        <v>6.8000000000000001E-6</v>
      </c>
      <c r="E37" s="210">
        <v>-207</v>
      </c>
      <c r="F37" s="195">
        <v>-280</v>
      </c>
      <c r="G37" s="195"/>
      <c r="H37" s="195">
        <v>287</v>
      </c>
      <c r="I37" s="195">
        <v>53</v>
      </c>
      <c r="J37" s="195">
        <v>31</v>
      </c>
      <c r="K37" s="195">
        <v>102</v>
      </c>
      <c r="L37" s="195">
        <f t="shared" si="2"/>
        <v>473</v>
      </c>
      <c r="N37" s="195">
        <v>0</v>
      </c>
      <c r="O37" s="195">
        <v>29</v>
      </c>
      <c r="P37" s="195">
        <v>0</v>
      </c>
      <c r="Q37" s="195">
        <f t="shared" si="0"/>
        <v>29</v>
      </c>
      <c r="S37" s="195">
        <v>269</v>
      </c>
      <c r="T37" s="195">
        <v>26</v>
      </c>
      <c r="U37" s="195">
        <v>295</v>
      </c>
    </row>
    <row r="38" spans="1:21">
      <c r="A38" s="193">
        <v>18780</v>
      </c>
      <c r="B38" s="194" t="s">
        <v>28</v>
      </c>
      <c r="C38" s="209">
        <f t="shared" si="1"/>
        <v>1.9606025492468134E-5</v>
      </c>
      <c r="D38" s="209">
        <v>1.7900000000000001E-5</v>
      </c>
      <c r="E38" s="210">
        <v>-544</v>
      </c>
      <c r="F38" s="195">
        <v>-846</v>
      </c>
      <c r="G38" s="195"/>
      <c r="H38" s="195">
        <v>864</v>
      </c>
      <c r="I38" s="195">
        <v>161</v>
      </c>
      <c r="J38" s="195">
        <v>94</v>
      </c>
      <c r="K38" s="195">
        <v>85</v>
      </c>
      <c r="L38" s="195">
        <f t="shared" si="2"/>
        <v>1204</v>
      </c>
      <c r="N38" s="195">
        <v>0</v>
      </c>
      <c r="O38" s="195">
        <v>87</v>
      </c>
      <c r="P38" s="195">
        <v>673</v>
      </c>
      <c r="Q38" s="195">
        <f t="shared" si="0"/>
        <v>760</v>
      </c>
      <c r="S38" s="195">
        <v>812</v>
      </c>
      <c r="T38" s="195">
        <v>-31</v>
      </c>
      <c r="U38" s="195">
        <v>781</v>
      </c>
    </row>
    <row r="39" spans="1:21">
      <c r="A39" s="193">
        <v>19005</v>
      </c>
      <c r="B39" s="194" t="s">
        <v>29</v>
      </c>
      <c r="C39" s="209">
        <f t="shared" si="1"/>
        <v>6.7170336037079956E-4</v>
      </c>
      <c r="D39" s="209">
        <v>6.6879999999999999E-4</v>
      </c>
      <c r="E39" s="210">
        <v>-20315</v>
      </c>
      <c r="F39" s="195">
        <v>-28984</v>
      </c>
      <c r="G39" s="195"/>
      <c r="H39" s="195">
        <v>29609</v>
      </c>
      <c r="I39" s="195">
        <v>5521</v>
      </c>
      <c r="J39" s="195">
        <v>3211</v>
      </c>
      <c r="K39" s="195">
        <v>9134</v>
      </c>
      <c r="L39" s="195">
        <f t="shared" si="2"/>
        <v>47475</v>
      </c>
      <c r="N39" s="195">
        <v>0</v>
      </c>
      <c r="O39" s="195">
        <v>2974</v>
      </c>
      <c r="P39" s="195">
        <v>0</v>
      </c>
      <c r="Q39" s="195">
        <f t="shared" si="0"/>
        <v>2974</v>
      </c>
      <c r="S39" s="195">
        <v>27829</v>
      </c>
      <c r="T39" s="195">
        <v>3890</v>
      </c>
      <c r="U39" s="195">
        <v>31719</v>
      </c>
    </row>
    <row r="40" spans="1:21">
      <c r="A40" s="193">
        <v>19100</v>
      </c>
      <c r="B40" s="194" t="s">
        <v>30</v>
      </c>
      <c r="C40" s="209">
        <f t="shared" si="1"/>
        <v>6.1816500579374274E-2</v>
      </c>
      <c r="D40" s="209">
        <v>6.0961899999999999E-2</v>
      </c>
      <c r="E40" s="210">
        <v>-1851779</v>
      </c>
      <c r="F40" s="195">
        <v>-2667382</v>
      </c>
      <c r="G40" s="195"/>
      <c r="H40" s="195">
        <v>2724933</v>
      </c>
      <c r="I40" s="195">
        <v>508070</v>
      </c>
      <c r="J40" s="195">
        <v>295483</v>
      </c>
      <c r="K40" s="195">
        <v>151699</v>
      </c>
      <c r="L40" s="195">
        <f t="shared" si="2"/>
        <v>3680185</v>
      </c>
      <c r="N40" s="195">
        <v>0</v>
      </c>
      <c r="O40" s="195">
        <v>273662</v>
      </c>
      <c r="P40" s="195">
        <v>48613</v>
      </c>
      <c r="Q40" s="195">
        <f t="shared" si="0"/>
        <v>322275</v>
      </c>
      <c r="S40" s="195">
        <v>2561119</v>
      </c>
      <c r="T40" s="195">
        <v>53601</v>
      </c>
      <c r="U40" s="195">
        <v>2614720</v>
      </c>
    </row>
    <row r="41" spans="1:21" s="219" customFormat="1">
      <c r="A41" s="214">
        <v>20100</v>
      </c>
      <c r="B41" s="215" t="s">
        <v>31</v>
      </c>
      <c r="C41" s="216">
        <f t="shared" si="1"/>
        <v>1.0734994206257242E-2</v>
      </c>
      <c r="D41" s="216">
        <v>1.04545E-2</v>
      </c>
      <c r="E41" s="217">
        <v>-317566</v>
      </c>
      <c r="F41" s="218">
        <v>-463215</v>
      </c>
      <c r="G41" s="218"/>
      <c r="H41" s="218">
        <v>473210</v>
      </c>
      <c r="I41" s="218">
        <v>88231</v>
      </c>
      <c r="J41" s="218">
        <v>51313</v>
      </c>
      <c r="K41" s="218">
        <v>7494</v>
      </c>
      <c r="L41" s="218">
        <f t="shared" si="2"/>
        <v>620248</v>
      </c>
      <c r="M41" s="218"/>
      <c r="N41" s="218">
        <v>0</v>
      </c>
      <c r="O41" s="218">
        <v>47524</v>
      </c>
      <c r="P41" s="218">
        <v>29653</v>
      </c>
      <c r="Q41" s="218">
        <f t="shared" si="0"/>
        <v>77177</v>
      </c>
      <c r="R41" s="218"/>
      <c r="S41" s="218">
        <v>444762</v>
      </c>
      <c r="T41" s="218">
        <v>-4900</v>
      </c>
      <c r="U41" s="218">
        <v>439862</v>
      </c>
    </row>
    <row r="42" spans="1:21">
      <c r="A42" s="193">
        <v>20200</v>
      </c>
      <c r="B42" s="194" t="s">
        <v>32</v>
      </c>
      <c r="C42" s="209">
        <f t="shared" si="1"/>
        <v>1.5577983777520278E-3</v>
      </c>
      <c r="D42" s="209">
        <v>1.5100000000000001E-3</v>
      </c>
      <c r="E42" s="210">
        <v>-45868</v>
      </c>
      <c r="F42" s="195">
        <v>-67219</v>
      </c>
      <c r="G42" s="195"/>
      <c r="H42" s="195">
        <v>68669</v>
      </c>
      <c r="I42" s="195">
        <v>12804</v>
      </c>
      <c r="J42" s="195">
        <v>7446</v>
      </c>
      <c r="K42" s="195">
        <v>1601</v>
      </c>
      <c r="L42" s="195">
        <f t="shared" si="2"/>
        <v>90520</v>
      </c>
      <c r="N42" s="195">
        <v>0</v>
      </c>
      <c r="O42" s="195">
        <v>6896</v>
      </c>
      <c r="P42" s="195">
        <v>1663</v>
      </c>
      <c r="Q42" s="195">
        <f t="shared" si="0"/>
        <v>8559</v>
      </c>
      <c r="S42" s="195">
        <v>64541</v>
      </c>
      <c r="T42" s="195">
        <v>155</v>
      </c>
      <c r="U42" s="195">
        <v>64696</v>
      </c>
    </row>
    <row r="43" spans="1:21">
      <c r="A43" s="193">
        <v>20300</v>
      </c>
      <c r="B43" s="194" t="s">
        <v>33</v>
      </c>
      <c r="C43" s="209">
        <f t="shared" si="1"/>
        <v>2.506560834298957E-2</v>
      </c>
      <c r="D43" s="209">
        <v>2.5275300000000001E-2</v>
      </c>
      <c r="E43" s="210">
        <v>-767763</v>
      </c>
      <c r="F43" s="195">
        <v>-1081581</v>
      </c>
      <c r="G43" s="195"/>
      <c r="H43" s="195">
        <v>1104917</v>
      </c>
      <c r="I43" s="195">
        <v>206014</v>
      </c>
      <c r="J43" s="195">
        <v>119814</v>
      </c>
      <c r="K43" s="195">
        <v>13290</v>
      </c>
      <c r="L43" s="195">
        <f t="shared" si="2"/>
        <v>1444035</v>
      </c>
      <c r="N43" s="195">
        <v>0</v>
      </c>
      <c r="O43" s="195">
        <v>110965</v>
      </c>
      <c r="P43" s="195">
        <v>57307</v>
      </c>
      <c r="Q43" s="195">
        <f t="shared" si="0"/>
        <v>168272</v>
      </c>
      <c r="S43" s="195">
        <v>1038493</v>
      </c>
      <c r="T43" s="195">
        <v>-14282</v>
      </c>
      <c r="U43" s="195">
        <v>1024211</v>
      </c>
    </row>
    <row r="44" spans="1:21">
      <c r="A44" s="193">
        <v>20400</v>
      </c>
      <c r="B44" s="194" t="s">
        <v>34</v>
      </c>
      <c r="C44" s="209">
        <f t="shared" si="1"/>
        <v>1.1664889918887602E-3</v>
      </c>
      <c r="D44" s="209">
        <v>1.1643999999999999E-3</v>
      </c>
      <c r="E44" s="210">
        <v>-35370</v>
      </c>
      <c r="F44" s="195">
        <v>-50334</v>
      </c>
      <c r="G44" s="195"/>
      <c r="H44" s="195">
        <v>51420</v>
      </c>
      <c r="I44" s="195">
        <v>9587</v>
      </c>
      <c r="J44" s="195">
        <v>5576</v>
      </c>
      <c r="K44" s="195">
        <v>6327</v>
      </c>
      <c r="L44" s="195">
        <f t="shared" si="2"/>
        <v>72910</v>
      </c>
      <c r="N44" s="195">
        <v>0</v>
      </c>
      <c r="O44" s="195">
        <v>5164</v>
      </c>
      <c r="P44" s="195">
        <v>0</v>
      </c>
      <c r="Q44" s="195">
        <f t="shared" si="0"/>
        <v>5164</v>
      </c>
      <c r="S44" s="195">
        <v>48329</v>
      </c>
      <c r="T44" s="195">
        <v>2958</v>
      </c>
      <c r="U44" s="195">
        <v>51287</v>
      </c>
    </row>
    <row r="45" spans="1:21">
      <c r="A45" s="193">
        <v>20600</v>
      </c>
      <c r="B45" s="194" t="s">
        <v>35</v>
      </c>
      <c r="C45" s="209">
        <f t="shared" si="1"/>
        <v>2.9295944380069525E-3</v>
      </c>
      <c r="D45" s="209">
        <v>2.9911E-3</v>
      </c>
      <c r="E45" s="210">
        <v>-90858</v>
      </c>
      <c r="F45" s="195">
        <v>-126412</v>
      </c>
      <c r="G45" s="195"/>
      <c r="H45" s="195">
        <v>129140</v>
      </c>
      <c r="I45" s="195">
        <v>24078</v>
      </c>
      <c r="J45" s="195">
        <v>14003</v>
      </c>
      <c r="K45" s="195">
        <v>9154</v>
      </c>
      <c r="L45" s="195">
        <f t="shared" si="2"/>
        <v>176375</v>
      </c>
      <c r="N45" s="195">
        <v>0</v>
      </c>
      <c r="O45" s="195">
        <v>12969</v>
      </c>
      <c r="P45" s="195">
        <v>6983</v>
      </c>
      <c r="Q45" s="195">
        <f t="shared" si="0"/>
        <v>19952</v>
      </c>
      <c r="S45" s="195">
        <v>121376</v>
      </c>
      <c r="T45" s="195">
        <v>-364</v>
      </c>
      <c r="U45" s="195">
        <v>121012</v>
      </c>
    </row>
    <row r="46" spans="1:21">
      <c r="A46" s="193">
        <v>20700</v>
      </c>
      <c r="B46" s="194" t="s">
        <v>36</v>
      </c>
      <c r="C46" s="209">
        <f t="shared" si="1"/>
        <v>5.9939049826187715E-3</v>
      </c>
      <c r="D46" s="209">
        <v>5.9595999999999998E-3</v>
      </c>
      <c r="E46" s="210">
        <v>-181029</v>
      </c>
      <c r="F46" s="195">
        <v>-258637</v>
      </c>
      <c r="G46" s="195"/>
      <c r="H46" s="195">
        <v>264217</v>
      </c>
      <c r="I46" s="195">
        <v>49264</v>
      </c>
      <c r="J46" s="195">
        <v>28651</v>
      </c>
      <c r="K46" s="195">
        <v>21682</v>
      </c>
      <c r="L46" s="195">
        <f t="shared" si="2"/>
        <v>363814</v>
      </c>
      <c r="N46" s="195">
        <v>0</v>
      </c>
      <c r="O46" s="195">
        <v>26535</v>
      </c>
      <c r="P46" s="195">
        <v>0</v>
      </c>
      <c r="Q46" s="195">
        <f t="shared" si="0"/>
        <v>26535</v>
      </c>
      <c r="S46" s="195">
        <v>248333</v>
      </c>
      <c r="T46" s="195">
        <v>12472</v>
      </c>
      <c r="U46" s="195">
        <v>260805</v>
      </c>
    </row>
    <row r="47" spans="1:21">
      <c r="A47" s="193">
        <v>20800</v>
      </c>
      <c r="B47" s="194" t="s">
        <v>37</v>
      </c>
      <c r="C47" s="209">
        <f t="shared" si="1"/>
        <v>4.5324913093858629E-3</v>
      </c>
      <c r="D47" s="209">
        <v>4.5859000000000004E-3</v>
      </c>
      <c r="E47" s="210">
        <v>-139301</v>
      </c>
      <c r="F47" s="195">
        <v>-195577</v>
      </c>
      <c r="G47" s="195"/>
      <c r="H47" s="195">
        <v>199797</v>
      </c>
      <c r="I47" s="195">
        <v>37253</v>
      </c>
      <c r="J47" s="195">
        <v>21665</v>
      </c>
      <c r="K47" s="195">
        <v>32523</v>
      </c>
      <c r="L47" s="195">
        <f t="shared" si="2"/>
        <v>291238</v>
      </c>
      <c r="N47" s="195">
        <v>0</v>
      </c>
      <c r="O47" s="195">
        <v>20065</v>
      </c>
      <c r="P47" s="195">
        <v>0</v>
      </c>
      <c r="Q47" s="195">
        <f t="shared" si="0"/>
        <v>20065</v>
      </c>
      <c r="S47" s="195">
        <v>187786</v>
      </c>
      <c r="T47" s="195">
        <v>8207</v>
      </c>
      <c r="U47" s="195">
        <v>195993</v>
      </c>
    </row>
    <row r="48" spans="1:21">
      <c r="A48" s="193">
        <v>20900</v>
      </c>
      <c r="B48" s="194" t="s">
        <v>38</v>
      </c>
      <c r="C48" s="209">
        <f t="shared" si="1"/>
        <v>1.0250196987253766E-2</v>
      </c>
      <c r="D48" s="209">
        <v>9.8159000000000007E-3</v>
      </c>
      <c r="E48" s="210">
        <v>-298168</v>
      </c>
      <c r="F48" s="195">
        <v>-442296</v>
      </c>
      <c r="G48" s="195"/>
      <c r="H48" s="195">
        <v>451839</v>
      </c>
      <c r="I48" s="195">
        <v>84246</v>
      </c>
      <c r="J48" s="195">
        <v>48996</v>
      </c>
      <c r="K48" s="195">
        <v>799</v>
      </c>
      <c r="L48" s="195">
        <f t="shared" si="2"/>
        <v>585880</v>
      </c>
      <c r="N48" s="195">
        <v>0</v>
      </c>
      <c r="O48" s="195">
        <v>45378</v>
      </c>
      <c r="P48" s="195">
        <v>35924</v>
      </c>
      <c r="Q48" s="195">
        <f t="shared" si="0"/>
        <v>81302</v>
      </c>
      <c r="S48" s="195">
        <v>424676</v>
      </c>
      <c r="T48" s="195">
        <v>-4052</v>
      </c>
      <c r="U48" s="195">
        <v>420624</v>
      </c>
    </row>
    <row r="49" spans="1:21">
      <c r="A49" s="193">
        <v>21200</v>
      </c>
      <c r="B49" s="194" t="s">
        <v>39</v>
      </c>
      <c r="C49" s="209">
        <f t="shared" si="1"/>
        <v>3.1130011587485514E-3</v>
      </c>
      <c r="D49" s="209">
        <v>3.0766999999999999E-3</v>
      </c>
      <c r="E49" s="210">
        <v>-93458</v>
      </c>
      <c r="F49" s="195">
        <v>-134326</v>
      </c>
      <c r="G49" s="195"/>
      <c r="H49" s="195">
        <v>137224</v>
      </c>
      <c r="I49" s="195">
        <v>25586</v>
      </c>
      <c r="J49" s="195">
        <v>14880</v>
      </c>
      <c r="K49" s="195">
        <v>67</v>
      </c>
      <c r="L49" s="195">
        <f t="shared" si="2"/>
        <v>177757</v>
      </c>
      <c r="N49" s="195">
        <v>0</v>
      </c>
      <c r="O49" s="195">
        <v>13781</v>
      </c>
      <c r="P49" s="195">
        <v>3386</v>
      </c>
      <c r="Q49" s="195">
        <f t="shared" si="0"/>
        <v>17167</v>
      </c>
      <c r="S49" s="195">
        <v>128975</v>
      </c>
      <c r="T49" s="195">
        <v>-472</v>
      </c>
      <c r="U49" s="195">
        <v>128503</v>
      </c>
    </row>
    <row r="50" spans="1:21">
      <c r="A50" s="193">
        <v>21300</v>
      </c>
      <c r="B50" s="194" t="s">
        <v>40</v>
      </c>
      <c r="C50" s="209">
        <f t="shared" si="1"/>
        <v>3.9206790266512165E-2</v>
      </c>
      <c r="D50" s="209">
        <v>3.8912299999999997E-2</v>
      </c>
      <c r="E50" s="210">
        <v>-1182000</v>
      </c>
      <c r="F50" s="195">
        <v>-1691773</v>
      </c>
      <c r="G50" s="195"/>
      <c r="H50" s="195">
        <v>1728275</v>
      </c>
      <c r="I50" s="195">
        <v>322241</v>
      </c>
      <c r="J50" s="195">
        <v>187409</v>
      </c>
      <c r="K50" s="195">
        <v>0</v>
      </c>
      <c r="L50" s="195">
        <f t="shared" si="2"/>
        <v>2237925</v>
      </c>
      <c r="N50" s="195">
        <v>0</v>
      </c>
      <c r="O50" s="195">
        <v>173569</v>
      </c>
      <c r="P50" s="195">
        <v>102044</v>
      </c>
      <c r="Q50" s="195">
        <f t="shared" si="0"/>
        <v>275613</v>
      </c>
      <c r="S50" s="195">
        <v>1624377</v>
      </c>
      <c r="T50" s="195">
        <v>-34101</v>
      </c>
      <c r="U50" s="195">
        <v>1590276</v>
      </c>
    </row>
    <row r="51" spans="1:21">
      <c r="A51" s="193">
        <v>21520</v>
      </c>
      <c r="B51" s="194" t="s">
        <v>344</v>
      </c>
      <c r="C51" s="209">
        <f t="shared" si="1"/>
        <v>6.9231309385863263E-2</v>
      </c>
      <c r="D51" s="209">
        <v>6.9139199999999998E-2</v>
      </c>
      <c r="E51" s="210">
        <v>-2100172</v>
      </c>
      <c r="F51" s="195">
        <v>-2987331</v>
      </c>
      <c r="G51" s="195"/>
      <c r="H51" s="195">
        <v>3051785</v>
      </c>
      <c r="I51" s="195">
        <v>569012</v>
      </c>
      <c r="J51" s="195">
        <v>330926</v>
      </c>
      <c r="K51" s="195">
        <v>0</v>
      </c>
      <c r="L51" s="195">
        <f t="shared" si="2"/>
        <v>3951723</v>
      </c>
      <c r="N51" s="195">
        <v>0</v>
      </c>
      <c r="O51" s="195">
        <v>306487</v>
      </c>
      <c r="P51" s="195">
        <v>119041</v>
      </c>
      <c r="Q51" s="195">
        <f t="shared" si="0"/>
        <v>425528</v>
      </c>
      <c r="S51" s="195">
        <v>2868322</v>
      </c>
      <c r="T51" s="195">
        <v>-40050</v>
      </c>
      <c r="U51" s="195">
        <v>2828272</v>
      </c>
    </row>
    <row r="52" spans="1:21">
      <c r="A52" s="193">
        <v>21525</v>
      </c>
      <c r="B52" s="194" t="s">
        <v>329</v>
      </c>
      <c r="C52" s="209">
        <f t="shared" si="1"/>
        <v>1.520811123986095E-3</v>
      </c>
      <c r="D52" s="209">
        <v>1.6352000000000001E-3</v>
      </c>
      <c r="E52" s="210">
        <v>-49671</v>
      </c>
      <c r="F52" s="195">
        <v>-65623</v>
      </c>
      <c r="G52" s="195"/>
      <c r="H52" s="195">
        <v>67038</v>
      </c>
      <c r="I52" s="195">
        <v>12499</v>
      </c>
      <c r="J52" s="195">
        <v>7269</v>
      </c>
      <c r="K52" s="195">
        <v>23708</v>
      </c>
      <c r="L52" s="195">
        <f t="shared" si="2"/>
        <v>110514</v>
      </c>
      <c r="N52" s="195">
        <v>0</v>
      </c>
      <c r="O52" s="195">
        <v>6733</v>
      </c>
      <c r="P52" s="195">
        <v>1410</v>
      </c>
      <c r="Q52" s="195">
        <f t="shared" si="0"/>
        <v>8143</v>
      </c>
      <c r="S52" s="195">
        <v>63008</v>
      </c>
      <c r="T52" s="195">
        <v>2270</v>
      </c>
      <c r="U52" s="195">
        <v>65278</v>
      </c>
    </row>
    <row r="53" spans="1:21">
      <c r="A53" s="193">
        <v>21525.200000000001</v>
      </c>
      <c r="B53" s="194" t="s">
        <v>330</v>
      </c>
      <c r="C53" s="209">
        <f t="shared" si="1"/>
        <v>1.0959443800695249E-4</v>
      </c>
      <c r="D53" s="209">
        <v>1.109E-4</v>
      </c>
      <c r="E53" s="210">
        <v>-3369</v>
      </c>
      <c r="F53" s="195">
        <v>-4729</v>
      </c>
      <c r="G53" s="195"/>
      <c r="H53" s="195">
        <v>4831</v>
      </c>
      <c r="I53" s="195">
        <v>901</v>
      </c>
      <c r="J53" s="195">
        <v>524</v>
      </c>
      <c r="K53" s="195">
        <v>4882</v>
      </c>
      <c r="L53" s="195">
        <f t="shared" si="2"/>
        <v>11138</v>
      </c>
      <c r="N53" s="195">
        <v>0</v>
      </c>
      <c r="O53" s="195">
        <v>485</v>
      </c>
      <c r="P53" s="195">
        <v>0</v>
      </c>
      <c r="Q53" s="195">
        <f t="shared" si="0"/>
        <v>485</v>
      </c>
      <c r="S53" s="195">
        <v>4541</v>
      </c>
      <c r="T53" s="195">
        <v>1615</v>
      </c>
      <c r="U53" s="195">
        <v>6156</v>
      </c>
    </row>
    <row r="54" spans="1:21">
      <c r="A54" s="193">
        <v>21550</v>
      </c>
      <c r="B54" s="194" t="s">
        <v>41</v>
      </c>
      <c r="C54" s="209">
        <f t="shared" si="1"/>
        <v>4.182180764774044E-2</v>
      </c>
      <c r="D54" s="209">
        <v>4.0275900000000003E-2</v>
      </c>
      <c r="E54" s="210">
        <v>-1223421</v>
      </c>
      <c r="F54" s="195">
        <v>-1804611</v>
      </c>
      <c r="G54" s="195"/>
      <c r="H54" s="195">
        <v>1843547</v>
      </c>
      <c r="I54" s="195">
        <v>343733</v>
      </c>
      <c r="J54" s="195">
        <v>199908</v>
      </c>
      <c r="K54" s="195">
        <v>0</v>
      </c>
      <c r="L54" s="195">
        <f t="shared" si="2"/>
        <v>2387188</v>
      </c>
      <c r="N54" s="195">
        <v>0</v>
      </c>
      <c r="O54" s="195">
        <v>185145</v>
      </c>
      <c r="P54" s="195">
        <v>300591</v>
      </c>
      <c r="Q54" s="195">
        <f t="shared" si="0"/>
        <v>485736</v>
      </c>
      <c r="S54" s="195">
        <v>1732719</v>
      </c>
      <c r="T54" s="195">
        <v>-115965</v>
      </c>
      <c r="U54" s="195">
        <v>1616754</v>
      </c>
    </row>
    <row r="55" spans="1:21">
      <c r="A55" s="193">
        <v>21570</v>
      </c>
      <c r="B55" s="194" t="s">
        <v>42</v>
      </c>
      <c r="C55" s="209">
        <f t="shared" si="1"/>
        <v>1.847045191193511E-4</v>
      </c>
      <c r="D55" s="209">
        <v>1.695E-4</v>
      </c>
      <c r="E55" s="210">
        <v>-5149</v>
      </c>
      <c r="F55" s="195">
        <v>-7970</v>
      </c>
      <c r="G55" s="195"/>
      <c r="H55" s="195">
        <v>8142</v>
      </c>
      <c r="I55" s="195">
        <v>1518</v>
      </c>
      <c r="J55" s="195">
        <v>883</v>
      </c>
      <c r="K55" s="195">
        <v>761</v>
      </c>
      <c r="L55" s="195">
        <f t="shared" si="2"/>
        <v>11304</v>
      </c>
      <c r="N55" s="195">
        <v>0</v>
      </c>
      <c r="O55" s="195">
        <v>818</v>
      </c>
      <c r="P55" s="195">
        <v>1183</v>
      </c>
      <c r="Q55" s="195">
        <f t="shared" si="0"/>
        <v>2001</v>
      </c>
      <c r="S55" s="195">
        <v>7652</v>
      </c>
      <c r="T55" s="195">
        <v>162</v>
      </c>
      <c r="U55" s="195">
        <v>7814</v>
      </c>
    </row>
    <row r="56" spans="1:21">
      <c r="A56" s="193">
        <v>21800</v>
      </c>
      <c r="B56" s="194" t="s">
        <v>43</v>
      </c>
      <c r="C56" s="209">
        <f t="shared" si="1"/>
        <v>5.8260023174971035E-3</v>
      </c>
      <c r="D56" s="209">
        <v>5.8300000000000001E-3</v>
      </c>
      <c r="E56" s="210">
        <v>-177092</v>
      </c>
      <c r="F56" s="195">
        <v>-251392</v>
      </c>
      <c r="G56" s="195"/>
      <c r="H56" s="195">
        <v>256816</v>
      </c>
      <c r="I56" s="195">
        <v>47884</v>
      </c>
      <c r="J56" s="195">
        <v>27848</v>
      </c>
      <c r="K56" s="195">
        <v>0</v>
      </c>
      <c r="L56" s="195">
        <f t="shared" si="2"/>
        <v>332548</v>
      </c>
      <c r="N56" s="195">
        <v>0</v>
      </c>
      <c r="O56" s="195">
        <v>25792</v>
      </c>
      <c r="P56" s="195">
        <v>17813</v>
      </c>
      <c r="Q56" s="195">
        <f t="shared" si="0"/>
        <v>43605</v>
      </c>
      <c r="S56" s="195">
        <v>241377</v>
      </c>
      <c r="T56" s="195">
        <v>-6783</v>
      </c>
      <c r="U56" s="195">
        <v>234594</v>
      </c>
    </row>
    <row r="57" spans="1:21">
      <c r="A57" s="193">
        <v>21900</v>
      </c>
      <c r="B57" s="194" t="s">
        <v>44</v>
      </c>
      <c r="C57" s="209">
        <f t="shared" si="1"/>
        <v>2.9888064889918887E-3</v>
      </c>
      <c r="D57" s="209">
        <v>3.2499999999999999E-3</v>
      </c>
      <c r="E57" s="210">
        <v>-98722</v>
      </c>
      <c r="F57" s="195">
        <v>-128967</v>
      </c>
      <c r="G57" s="195"/>
      <c r="H57" s="195">
        <v>131749</v>
      </c>
      <c r="I57" s="195">
        <v>24565</v>
      </c>
      <c r="J57" s="195">
        <v>14286</v>
      </c>
      <c r="K57" s="195">
        <v>37874</v>
      </c>
      <c r="L57" s="195">
        <f t="shared" si="2"/>
        <v>208474</v>
      </c>
      <c r="N57" s="195">
        <v>0</v>
      </c>
      <c r="O57" s="195">
        <v>13231</v>
      </c>
      <c r="P57" s="195">
        <v>0</v>
      </c>
      <c r="Q57" s="195">
        <f t="shared" si="0"/>
        <v>13231</v>
      </c>
      <c r="S57" s="195">
        <v>123829</v>
      </c>
      <c r="T57" s="195">
        <v>7778</v>
      </c>
      <c r="U57" s="195">
        <v>131607</v>
      </c>
    </row>
    <row r="58" spans="1:21">
      <c r="A58" s="193">
        <v>22000</v>
      </c>
      <c r="B58" s="194" t="s">
        <v>45</v>
      </c>
      <c r="C58" s="209">
        <f t="shared" si="1"/>
        <v>2.7864889918887601E-3</v>
      </c>
      <c r="D58" s="209">
        <v>3.0620999999999999E-3</v>
      </c>
      <c r="E58" s="210">
        <v>-93014</v>
      </c>
      <c r="F58" s="195">
        <v>-120237</v>
      </c>
      <c r="G58" s="195"/>
      <c r="H58" s="195">
        <v>122832</v>
      </c>
      <c r="I58" s="195">
        <v>22902</v>
      </c>
      <c r="J58" s="195">
        <v>13319</v>
      </c>
      <c r="K58" s="195">
        <v>76645</v>
      </c>
      <c r="L58" s="195">
        <f t="shared" si="2"/>
        <v>235698</v>
      </c>
      <c r="N58" s="195">
        <v>0</v>
      </c>
      <c r="O58" s="195">
        <v>12336</v>
      </c>
      <c r="P58" s="195">
        <v>0</v>
      </c>
      <c r="Q58" s="195">
        <f t="shared" si="0"/>
        <v>12336</v>
      </c>
      <c r="S58" s="195">
        <v>115447</v>
      </c>
      <c r="T58" s="195">
        <v>22698</v>
      </c>
      <c r="U58" s="195">
        <v>138145</v>
      </c>
    </row>
    <row r="59" spans="1:21">
      <c r="A59" s="193">
        <v>23000</v>
      </c>
      <c r="B59" s="194" t="s">
        <v>46</v>
      </c>
      <c r="C59" s="209">
        <f t="shared" si="1"/>
        <v>2.5029895712630357E-3</v>
      </c>
      <c r="D59" s="209">
        <v>2.6072999999999999E-3</v>
      </c>
      <c r="E59" s="210">
        <v>-79199</v>
      </c>
      <c r="F59" s="195">
        <v>-108004</v>
      </c>
      <c r="G59" s="195"/>
      <c r="H59" s="195">
        <v>110335</v>
      </c>
      <c r="I59" s="195">
        <v>20572</v>
      </c>
      <c r="J59" s="195">
        <v>11964</v>
      </c>
      <c r="K59" s="195">
        <v>9823</v>
      </c>
      <c r="L59" s="195">
        <f t="shared" si="2"/>
        <v>152694</v>
      </c>
      <c r="N59" s="195">
        <v>0</v>
      </c>
      <c r="O59" s="195">
        <v>11081</v>
      </c>
      <c r="P59" s="195">
        <v>3278</v>
      </c>
      <c r="Q59" s="195">
        <f t="shared" si="0"/>
        <v>14359</v>
      </c>
      <c r="S59" s="195">
        <v>103702</v>
      </c>
      <c r="T59" s="195">
        <v>-2044</v>
      </c>
      <c r="U59" s="195">
        <v>101658</v>
      </c>
    </row>
    <row r="60" spans="1:21">
      <c r="A60" s="193">
        <v>23100</v>
      </c>
      <c r="B60" s="194" t="s">
        <v>47</v>
      </c>
      <c r="C60" s="209">
        <f t="shared" si="1"/>
        <v>1.5895110081112399E-2</v>
      </c>
      <c r="D60" s="209">
        <v>1.5203599999999999E-2</v>
      </c>
      <c r="E60" s="210">
        <v>-461825</v>
      </c>
      <c r="F60" s="195">
        <v>-685874</v>
      </c>
      <c r="G60" s="195"/>
      <c r="H60" s="195">
        <v>700672</v>
      </c>
      <c r="I60" s="195">
        <v>130642</v>
      </c>
      <c r="J60" s="195">
        <v>75979</v>
      </c>
      <c r="K60" s="195">
        <v>0</v>
      </c>
      <c r="L60" s="195">
        <f t="shared" si="2"/>
        <v>907293</v>
      </c>
      <c r="N60" s="195">
        <v>0</v>
      </c>
      <c r="O60" s="195">
        <v>70368</v>
      </c>
      <c r="P60" s="195">
        <v>110650</v>
      </c>
      <c r="Q60" s="195">
        <f t="shared" si="0"/>
        <v>181018</v>
      </c>
      <c r="S60" s="195">
        <v>658550</v>
      </c>
      <c r="T60" s="195">
        <v>-34023</v>
      </c>
      <c r="U60" s="195">
        <v>624527</v>
      </c>
    </row>
    <row r="61" spans="1:21">
      <c r="A61" s="193">
        <v>23200</v>
      </c>
      <c r="B61" s="194" t="s">
        <v>48</v>
      </c>
      <c r="C61" s="209">
        <f t="shared" si="1"/>
        <v>8.3464889918887595E-3</v>
      </c>
      <c r="D61" s="209">
        <v>7.8347999999999994E-3</v>
      </c>
      <c r="E61" s="210">
        <v>-237990</v>
      </c>
      <c r="F61" s="195">
        <v>-360151</v>
      </c>
      <c r="G61" s="195"/>
      <c r="H61" s="195">
        <v>367922</v>
      </c>
      <c r="I61" s="195">
        <v>68600</v>
      </c>
      <c r="J61" s="195">
        <v>39896</v>
      </c>
      <c r="K61" s="195">
        <v>0</v>
      </c>
      <c r="L61" s="195">
        <f t="shared" si="2"/>
        <v>476418</v>
      </c>
      <c r="N61" s="195">
        <v>0</v>
      </c>
      <c r="O61" s="195">
        <v>36950</v>
      </c>
      <c r="P61" s="195">
        <v>62204</v>
      </c>
      <c r="Q61" s="195">
        <f t="shared" si="0"/>
        <v>99154</v>
      </c>
      <c r="S61" s="195">
        <v>345804</v>
      </c>
      <c r="T61" s="195">
        <v>-13470</v>
      </c>
      <c r="U61" s="195">
        <v>332334</v>
      </c>
    </row>
    <row r="62" spans="1:21">
      <c r="A62" s="193">
        <v>30000</v>
      </c>
      <c r="B62" s="194" t="s">
        <v>49</v>
      </c>
      <c r="C62" s="209">
        <f t="shared" si="1"/>
        <v>7.8030127462340676E-4</v>
      </c>
      <c r="D62" s="209">
        <v>8.3569999999999998E-4</v>
      </c>
      <c r="E62" s="210">
        <v>-25385</v>
      </c>
      <c r="F62" s="195">
        <v>-33670</v>
      </c>
      <c r="G62" s="195"/>
      <c r="H62" s="195">
        <v>34396</v>
      </c>
      <c r="I62" s="195">
        <v>6413</v>
      </c>
      <c r="J62" s="195">
        <v>3730</v>
      </c>
      <c r="K62" s="195">
        <v>7990</v>
      </c>
      <c r="L62" s="195">
        <f t="shared" si="2"/>
        <v>52529</v>
      </c>
      <c r="N62" s="195">
        <v>0</v>
      </c>
      <c r="O62" s="195">
        <v>3454</v>
      </c>
      <c r="P62" s="195">
        <v>152</v>
      </c>
      <c r="Q62" s="195">
        <f t="shared" si="0"/>
        <v>3606</v>
      </c>
      <c r="S62" s="195">
        <v>32329</v>
      </c>
      <c r="T62" s="195">
        <v>1047</v>
      </c>
      <c r="U62" s="195">
        <v>33376</v>
      </c>
    </row>
    <row r="63" spans="1:21">
      <c r="A63" s="193">
        <v>30100</v>
      </c>
      <c r="B63" s="194" t="s">
        <v>50</v>
      </c>
      <c r="C63" s="209">
        <f t="shared" si="1"/>
        <v>7.4705909617612974E-3</v>
      </c>
      <c r="D63" s="209">
        <v>7.4697000000000001E-3</v>
      </c>
      <c r="E63" s="210">
        <v>-226900</v>
      </c>
      <c r="F63" s="195">
        <v>-322356</v>
      </c>
      <c r="G63" s="195"/>
      <c r="H63" s="195">
        <v>329312</v>
      </c>
      <c r="I63" s="195">
        <v>61401</v>
      </c>
      <c r="J63" s="195">
        <v>35709</v>
      </c>
      <c r="K63" s="195">
        <v>0</v>
      </c>
      <c r="L63" s="195">
        <f t="shared" si="2"/>
        <v>426422</v>
      </c>
      <c r="N63" s="195">
        <v>0</v>
      </c>
      <c r="O63" s="195">
        <v>33072</v>
      </c>
      <c r="P63" s="195">
        <v>13479</v>
      </c>
      <c r="Q63" s="195">
        <f t="shared" si="0"/>
        <v>46551</v>
      </c>
      <c r="S63" s="195">
        <v>309514</v>
      </c>
      <c r="T63" s="195">
        <v>-3463</v>
      </c>
      <c r="U63" s="195">
        <v>306051</v>
      </c>
    </row>
    <row r="64" spans="1:21">
      <c r="A64" s="193">
        <v>30102</v>
      </c>
      <c r="B64" s="194" t="s">
        <v>51</v>
      </c>
      <c r="C64" s="209">
        <f t="shared" si="1"/>
        <v>1.4889918887601389E-4</v>
      </c>
      <c r="D64" s="209">
        <v>1.539E-4</v>
      </c>
      <c r="E64" s="210">
        <v>-4675</v>
      </c>
      <c r="F64" s="195">
        <v>-6425</v>
      </c>
      <c r="G64" s="195"/>
      <c r="H64" s="195">
        <v>6564</v>
      </c>
      <c r="I64" s="195">
        <v>1224</v>
      </c>
      <c r="J64" s="195">
        <v>712</v>
      </c>
      <c r="K64" s="195">
        <v>93</v>
      </c>
      <c r="L64" s="195">
        <f t="shared" si="2"/>
        <v>8593</v>
      </c>
      <c r="N64" s="195">
        <v>0</v>
      </c>
      <c r="O64" s="195">
        <v>659</v>
      </c>
      <c r="P64" s="195">
        <v>1355</v>
      </c>
      <c r="Q64" s="195">
        <f t="shared" si="0"/>
        <v>2014</v>
      </c>
      <c r="S64" s="195">
        <v>6169</v>
      </c>
      <c r="T64" s="195">
        <v>-489</v>
      </c>
      <c r="U64" s="195">
        <v>5680</v>
      </c>
    </row>
    <row r="65" spans="1:21">
      <c r="A65" s="193">
        <v>30103</v>
      </c>
      <c r="B65" s="194" t="s">
        <v>52</v>
      </c>
      <c r="C65" s="209">
        <f t="shared" si="1"/>
        <v>1.9599073001158747E-4</v>
      </c>
      <c r="D65" s="209">
        <v>2.0110000000000001E-4</v>
      </c>
      <c r="E65" s="210">
        <v>-6109</v>
      </c>
      <c r="F65" s="195">
        <v>-8457</v>
      </c>
      <c r="G65" s="195"/>
      <c r="H65" s="195">
        <v>8640</v>
      </c>
      <c r="I65" s="195">
        <v>1611</v>
      </c>
      <c r="J65" s="195">
        <v>937</v>
      </c>
      <c r="K65" s="195">
        <v>42</v>
      </c>
      <c r="L65" s="195">
        <f t="shared" si="2"/>
        <v>11230</v>
      </c>
      <c r="N65" s="195">
        <v>0</v>
      </c>
      <c r="O65" s="195">
        <v>868</v>
      </c>
      <c r="P65" s="195">
        <v>2011</v>
      </c>
      <c r="Q65" s="195">
        <f t="shared" si="0"/>
        <v>2879</v>
      </c>
      <c r="S65" s="195">
        <v>8120</v>
      </c>
      <c r="T65" s="195">
        <v>-856</v>
      </c>
      <c r="U65" s="195">
        <v>7264</v>
      </c>
    </row>
    <row r="66" spans="1:21">
      <c r="A66" s="193">
        <v>30104</v>
      </c>
      <c r="B66" s="194" t="s">
        <v>53</v>
      </c>
      <c r="C66" s="209">
        <f t="shared" si="1"/>
        <v>1.0609501738122827E-4</v>
      </c>
      <c r="D66" s="209">
        <v>1.2300000000000001E-4</v>
      </c>
      <c r="E66" s="210">
        <v>-3736</v>
      </c>
      <c r="F66" s="195">
        <v>-4578</v>
      </c>
      <c r="G66" s="195"/>
      <c r="H66" s="195">
        <v>4677</v>
      </c>
      <c r="I66" s="195">
        <v>872</v>
      </c>
      <c r="J66" s="195">
        <v>507</v>
      </c>
      <c r="K66" s="195">
        <v>1110</v>
      </c>
      <c r="L66" s="195">
        <f t="shared" si="2"/>
        <v>7166</v>
      </c>
      <c r="N66" s="195">
        <v>0</v>
      </c>
      <c r="O66" s="195">
        <v>470</v>
      </c>
      <c r="P66" s="195">
        <v>1599</v>
      </c>
      <c r="Q66" s="195">
        <f t="shared" si="0"/>
        <v>2069</v>
      </c>
      <c r="S66" s="195">
        <v>4396</v>
      </c>
      <c r="T66" s="195">
        <v>-851</v>
      </c>
      <c r="U66" s="195">
        <v>3545</v>
      </c>
    </row>
    <row r="67" spans="1:21">
      <c r="A67" s="193">
        <v>30105</v>
      </c>
      <c r="B67" s="194" t="s">
        <v>54</v>
      </c>
      <c r="C67" s="209">
        <f t="shared" si="1"/>
        <v>7.6899188876013906E-4</v>
      </c>
      <c r="D67" s="209">
        <v>8.1340000000000004E-4</v>
      </c>
      <c r="E67" s="210">
        <v>-24708</v>
      </c>
      <c r="F67" s="195">
        <v>-33182</v>
      </c>
      <c r="G67" s="195"/>
      <c r="H67" s="195">
        <v>33898</v>
      </c>
      <c r="I67" s="195">
        <v>6320</v>
      </c>
      <c r="J67" s="195">
        <v>3676</v>
      </c>
      <c r="K67" s="195">
        <v>5508</v>
      </c>
      <c r="L67" s="195">
        <f t="shared" si="2"/>
        <v>49402</v>
      </c>
      <c r="N67" s="195">
        <v>0</v>
      </c>
      <c r="O67" s="195">
        <v>3404</v>
      </c>
      <c r="P67" s="195">
        <v>475</v>
      </c>
      <c r="Q67" s="195">
        <f t="shared" si="0"/>
        <v>3879</v>
      </c>
      <c r="S67" s="195">
        <v>31860</v>
      </c>
      <c r="T67" s="195">
        <v>432</v>
      </c>
      <c r="U67" s="195">
        <v>32292</v>
      </c>
    </row>
    <row r="68" spans="1:21">
      <c r="A68" s="193">
        <v>30200</v>
      </c>
      <c r="B68" s="194" t="s">
        <v>55</v>
      </c>
      <c r="C68" s="209">
        <f t="shared" si="1"/>
        <v>1.7088991888760138E-3</v>
      </c>
      <c r="D68" s="209">
        <v>1.7237000000000001E-3</v>
      </c>
      <c r="E68" s="210">
        <v>-52359</v>
      </c>
      <c r="F68" s="195">
        <v>-73739</v>
      </c>
      <c r="G68" s="195"/>
      <c r="H68" s="195">
        <v>75330</v>
      </c>
      <c r="I68" s="195">
        <v>14045</v>
      </c>
      <c r="J68" s="195">
        <v>8169</v>
      </c>
      <c r="K68" s="195">
        <v>500</v>
      </c>
      <c r="L68" s="195">
        <f t="shared" si="2"/>
        <v>98044</v>
      </c>
      <c r="N68" s="195">
        <v>0</v>
      </c>
      <c r="O68" s="195">
        <v>7565</v>
      </c>
      <c r="P68" s="195">
        <v>1157</v>
      </c>
      <c r="Q68" s="195">
        <f t="shared" si="0"/>
        <v>8722</v>
      </c>
      <c r="S68" s="195">
        <v>70801</v>
      </c>
      <c r="T68" s="195">
        <v>-299</v>
      </c>
      <c r="U68" s="195">
        <v>70502</v>
      </c>
    </row>
    <row r="69" spans="1:21">
      <c r="A69" s="193">
        <v>30300</v>
      </c>
      <c r="B69" s="194" t="s">
        <v>56</v>
      </c>
      <c r="C69" s="209">
        <f t="shared" si="1"/>
        <v>5.6050984936268831E-4</v>
      </c>
      <c r="D69" s="209">
        <v>5.5539999999999995E-4</v>
      </c>
      <c r="E69" s="210">
        <v>-16871</v>
      </c>
      <c r="F69" s="195">
        <v>-24186</v>
      </c>
      <c r="G69" s="195"/>
      <c r="H69" s="195">
        <v>24707</v>
      </c>
      <c r="I69" s="195">
        <v>4607</v>
      </c>
      <c r="J69" s="195">
        <v>2679</v>
      </c>
      <c r="K69" s="195">
        <v>884</v>
      </c>
      <c r="L69" s="195">
        <f t="shared" si="2"/>
        <v>32877</v>
      </c>
      <c r="N69" s="195">
        <v>0</v>
      </c>
      <c r="O69" s="195">
        <v>2481</v>
      </c>
      <c r="P69" s="195">
        <v>981</v>
      </c>
      <c r="Q69" s="195">
        <f t="shared" si="0"/>
        <v>3462</v>
      </c>
      <c r="S69" s="195">
        <v>23222</v>
      </c>
      <c r="T69" s="195">
        <v>749</v>
      </c>
      <c r="U69" s="195">
        <v>23971</v>
      </c>
    </row>
    <row r="70" spans="1:21">
      <c r="A70" s="193">
        <v>30400</v>
      </c>
      <c r="B70" s="194" t="s">
        <v>57</v>
      </c>
      <c r="C70" s="209">
        <f t="shared" si="1"/>
        <v>1.0221089223638471E-3</v>
      </c>
      <c r="D70" s="209">
        <v>1.0134E-3</v>
      </c>
      <c r="E70" s="210">
        <v>-30783</v>
      </c>
      <c r="F70" s="195">
        <v>-44104</v>
      </c>
      <c r="G70" s="195"/>
      <c r="H70" s="195">
        <v>45055</v>
      </c>
      <c r="I70" s="195">
        <v>8401</v>
      </c>
      <c r="J70" s="195">
        <v>4886</v>
      </c>
      <c r="K70" s="195">
        <v>7547</v>
      </c>
      <c r="L70" s="195">
        <f t="shared" si="2"/>
        <v>65889</v>
      </c>
      <c r="N70" s="195">
        <v>0</v>
      </c>
      <c r="O70" s="195">
        <v>4525</v>
      </c>
      <c r="P70" s="195">
        <v>0</v>
      </c>
      <c r="Q70" s="195">
        <f t="shared" ref="Q70:Q133" si="3">SUM(N70:P70)</f>
        <v>4525</v>
      </c>
      <c r="S70" s="195">
        <v>42347</v>
      </c>
      <c r="T70" s="195">
        <v>2999</v>
      </c>
      <c r="U70" s="195">
        <v>45346</v>
      </c>
    </row>
    <row r="71" spans="1:21">
      <c r="A71" s="193">
        <v>30405</v>
      </c>
      <c r="B71" s="194" t="s">
        <v>58</v>
      </c>
      <c r="C71" s="209">
        <f t="shared" ref="C71:C134" si="4">F71/$F$301</f>
        <v>5.9680185399768246E-4</v>
      </c>
      <c r="D71" s="209">
        <v>6.7270000000000003E-4</v>
      </c>
      <c r="E71" s="210">
        <v>-20434</v>
      </c>
      <c r="F71" s="195">
        <v>-25752</v>
      </c>
      <c r="G71" s="195"/>
      <c r="H71" s="195">
        <v>26308</v>
      </c>
      <c r="I71" s="195">
        <v>4905</v>
      </c>
      <c r="J71" s="195">
        <v>2853</v>
      </c>
      <c r="K71" s="195">
        <v>11947</v>
      </c>
      <c r="L71" s="195">
        <f t="shared" ref="L71:L134" si="5">SUM(H71:K71)</f>
        <v>46013</v>
      </c>
      <c r="N71" s="195">
        <v>0</v>
      </c>
      <c r="O71" s="195">
        <v>2642</v>
      </c>
      <c r="P71" s="195">
        <v>521</v>
      </c>
      <c r="Q71" s="195">
        <f t="shared" si="3"/>
        <v>3163</v>
      </c>
      <c r="S71" s="195">
        <v>24726</v>
      </c>
      <c r="T71" s="195">
        <v>1291</v>
      </c>
      <c r="U71" s="195">
        <v>26017</v>
      </c>
    </row>
    <row r="72" spans="1:21">
      <c r="A72" s="193">
        <v>30500</v>
      </c>
      <c r="B72" s="194" t="s">
        <v>59</v>
      </c>
      <c r="C72" s="209">
        <f t="shared" si="4"/>
        <v>1.0971958285052143E-3</v>
      </c>
      <c r="D72" s="209">
        <v>1.1007E-3</v>
      </c>
      <c r="E72" s="210">
        <v>-33435</v>
      </c>
      <c r="F72" s="195">
        <v>-47344</v>
      </c>
      <c r="G72" s="195"/>
      <c r="H72" s="195">
        <v>48366</v>
      </c>
      <c r="I72" s="195">
        <v>9018</v>
      </c>
      <c r="J72" s="195">
        <v>5245</v>
      </c>
      <c r="K72" s="195">
        <v>2612</v>
      </c>
      <c r="L72" s="195">
        <f t="shared" si="5"/>
        <v>65241</v>
      </c>
      <c r="N72" s="195">
        <v>0</v>
      </c>
      <c r="O72" s="195">
        <v>4857</v>
      </c>
      <c r="P72" s="195">
        <v>0</v>
      </c>
      <c r="Q72" s="195">
        <f t="shared" si="3"/>
        <v>4857</v>
      </c>
      <c r="S72" s="195">
        <v>45458</v>
      </c>
      <c r="T72" s="195">
        <v>1106</v>
      </c>
      <c r="U72" s="195">
        <v>46564</v>
      </c>
    </row>
    <row r="73" spans="1:21">
      <c r="A73" s="193">
        <v>30600</v>
      </c>
      <c r="B73" s="194" t="s">
        <v>60</v>
      </c>
      <c r="C73" s="209">
        <f t="shared" si="4"/>
        <v>8.0250289687137889E-4</v>
      </c>
      <c r="D73" s="209">
        <v>8.4539999999999995E-4</v>
      </c>
      <c r="E73" s="210">
        <v>-25680</v>
      </c>
      <c r="F73" s="195">
        <v>-34628</v>
      </c>
      <c r="G73" s="195"/>
      <c r="H73" s="195">
        <v>35375</v>
      </c>
      <c r="I73" s="195">
        <v>6596</v>
      </c>
      <c r="J73" s="195">
        <v>3836</v>
      </c>
      <c r="K73" s="195">
        <v>6061</v>
      </c>
      <c r="L73" s="195">
        <f t="shared" si="5"/>
        <v>51868</v>
      </c>
      <c r="N73" s="195">
        <v>0</v>
      </c>
      <c r="O73" s="195">
        <v>3553</v>
      </c>
      <c r="P73" s="195">
        <v>0</v>
      </c>
      <c r="Q73" s="195">
        <f t="shared" si="3"/>
        <v>3553</v>
      </c>
      <c r="S73" s="195">
        <v>33248</v>
      </c>
      <c r="T73" s="195">
        <v>1637</v>
      </c>
      <c r="U73" s="195">
        <v>34885</v>
      </c>
    </row>
    <row r="74" spans="1:21">
      <c r="A74" s="193">
        <v>30601</v>
      </c>
      <c r="B74" s="194" t="s">
        <v>61</v>
      </c>
      <c r="C74" s="209">
        <f t="shared" si="4"/>
        <v>8.8991888760139051E-6</v>
      </c>
      <c r="D74" s="209">
        <v>2.1100000000000001E-5</v>
      </c>
      <c r="E74" s="210">
        <v>-641</v>
      </c>
      <c r="F74" s="195">
        <v>-384</v>
      </c>
      <c r="G74" s="195"/>
      <c r="H74" s="195">
        <v>392</v>
      </c>
      <c r="I74" s="195">
        <v>73</v>
      </c>
      <c r="J74" s="195">
        <v>43</v>
      </c>
      <c r="K74" s="195">
        <v>1348</v>
      </c>
      <c r="L74" s="195">
        <f t="shared" si="5"/>
        <v>1856</v>
      </c>
      <c r="N74" s="195">
        <v>0</v>
      </c>
      <c r="O74" s="195">
        <v>39</v>
      </c>
      <c r="P74" s="195">
        <v>106</v>
      </c>
      <c r="Q74" s="195">
        <f t="shared" si="3"/>
        <v>145</v>
      </c>
      <c r="S74" s="195">
        <v>369</v>
      </c>
      <c r="T74" s="195">
        <v>143</v>
      </c>
      <c r="U74" s="195">
        <v>512</v>
      </c>
    </row>
    <row r="75" spans="1:21">
      <c r="A75" s="193">
        <v>30700</v>
      </c>
      <c r="B75" s="194" t="s">
        <v>62</v>
      </c>
      <c r="C75" s="209">
        <f t="shared" si="4"/>
        <v>2.1735110081112399E-3</v>
      </c>
      <c r="D75" s="209">
        <v>2.2227000000000002E-3</v>
      </c>
      <c r="E75" s="210">
        <v>-67517</v>
      </c>
      <c r="F75" s="195">
        <v>-93787</v>
      </c>
      <c r="G75" s="195"/>
      <c r="H75" s="195">
        <v>95810</v>
      </c>
      <c r="I75" s="195">
        <v>17864</v>
      </c>
      <c r="J75" s="195">
        <v>10389</v>
      </c>
      <c r="K75" s="195">
        <v>8609</v>
      </c>
      <c r="L75" s="195">
        <f t="shared" si="5"/>
        <v>132672</v>
      </c>
      <c r="N75" s="195">
        <v>0</v>
      </c>
      <c r="O75" s="195">
        <v>9622</v>
      </c>
      <c r="P75" s="195">
        <v>0</v>
      </c>
      <c r="Q75" s="195">
        <f t="shared" si="3"/>
        <v>9622</v>
      </c>
      <c r="S75" s="195">
        <v>90050</v>
      </c>
      <c r="T75" s="195">
        <v>2484</v>
      </c>
      <c r="U75" s="195">
        <v>92534</v>
      </c>
    </row>
    <row r="76" spans="1:21">
      <c r="A76" s="193">
        <v>30705</v>
      </c>
      <c r="B76" s="194" t="s">
        <v>63</v>
      </c>
      <c r="C76" s="209">
        <f t="shared" si="4"/>
        <v>4.2241019698725378E-4</v>
      </c>
      <c r="D76" s="209">
        <v>4.1389999999999998E-4</v>
      </c>
      <c r="E76" s="210">
        <v>-12573</v>
      </c>
      <c r="F76" s="195">
        <v>-18227</v>
      </c>
      <c r="G76" s="195"/>
      <c r="H76" s="195">
        <v>18620</v>
      </c>
      <c r="I76" s="195">
        <v>3472</v>
      </c>
      <c r="J76" s="195">
        <v>2019</v>
      </c>
      <c r="K76" s="195">
        <v>2016</v>
      </c>
      <c r="L76" s="195">
        <f t="shared" si="5"/>
        <v>26127</v>
      </c>
      <c r="N76" s="195">
        <v>0</v>
      </c>
      <c r="O76" s="195">
        <v>1870</v>
      </c>
      <c r="P76" s="195">
        <v>964</v>
      </c>
      <c r="Q76" s="195">
        <f t="shared" si="3"/>
        <v>2834</v>
      </c>
      <c r="S76" s="195">
        <v>17500</v>
      </c>
      <c r="T76" s="195">
        <v>1055</v>
      </c>
      <c r="U76" s="195">
        <v>18555</v>
      </c>
    </row>
    <row r="77" spans="1:21">
      <c r="A77" s="193">
        <v>30800</v>
      </c>
      <c r="B77" s="194" t="s">
        <v>64</v>
      </c>
      <c r="C77" s="209">
        <f t="shared" si="4"/>
        <v>7.1480880648899184E-4</v>
      </c>
      <c r="D77" s="209">
        <v>7.4129999999999997E-4</v>
      </c>
      <c r="E77" s="210">
        <v>-22518</v>
      </c>
      <c r="F77" s="195">
        <v>-30844</v>
      </c>
      <c r="G77" s="195"/>
      <c r="H77" s="195">
        <v>31509</v>
      </c>
      <c r="I77" s="195">
        <v>5875</v>
      </c>
      <c r="J77" s="195">
        <v>3417</v>
      </c>
      <c r="K77" s="195">
        <v>12838</v>
      </c>
      <c r="L77" s="195">
        <f t="shared" si="5"/>
        <v>53639</v>
      </c>
      <c r="N77" s="195">
        <v>0</v>
      </c>
      <c r="O77" s="195">
        <v>3164</v>
      </c>
      <c r="P77" s="195">
        <v>0</v>
      </c>
      <c r="Q77" s="195">
        <f t="shared" si="3"/>
        <v>3164</v>
      </c>
      <c r="S77" s="195">
        <v>29615</v>
      </c>
      <c r="T77" s="195">
        <v>3761</v>
      </c>
      <c r="U77" s="195">
        <v>33376</v>
      </c>
    </row>
    <row r="78" spans="1:21">
      <c r="A78" s="193">
        <v>30900</v>
      </c>
      <c r="B78" s="194" t="s">
        <v>65</v>
      </c>
      <c r="C78" s="209">
        <f t="shared" si="4"/>
        <v>1.3644959443800694E-3</v>
      </c>
      <c r="D78" s="209">
        <v>1.4385999999999999E-3</v>
      </c>
      <c r="E78" s="210">
        <v>-43699</v>
      </c>
      <c r="F78" s="195">
        <v>-58878</v>
      </c>
      <c r="G78" s="195"/>
      <c r="H78" s="195">
        <v>60149</v>
      </c>
      <c r="I78" s="195">
        <v>11215</v>
      </c>
      <c r="J78" s="195">
        <v>6522</v>
      </c>
      <c r="K78" s="195">
        <v>15416</v>
      </c>
      <c r="L78" s="195">
        <f t="shared" si="5"/>
        <v>93302</v>
      </c>
      <c r="N78" s="195">
        <v>0</v>
      </c>
      <c r="O78" s="195">
        <v>6041</v>
      </c>
      <c r="P78" s="195">
        <v>0</v>
      </c>
      <c r="Q78" s="195">
        <f t="shared" si="3"/>
        <v>6041</v>
      </c>
      <c r="S78" s="195">
        <v>56533</v>
      </c>
      <c r="T78" s="195">
        <v>4084</v>
      </c>
      <c r="U78" s="195">
        <v>60617</v>
      </c>
    </row>
    <row r="79" spans="1:21">
      <c r="A79" s="193">
        <v>30905</v>
      </c>
      <c r="B79" s="194" t="s">
        <v>66</v>
      </c>
      <c r="C79" s="209">
        <f t="shared" si="4"/>
        <v>2.726071842410197E-4</v>
      </c>
      <c r="D79" s="209">
        <v>2.7470000000000001E-4</v>
      </c>
      <c r="E79" s="210">
        <v>-8344</v>
      </c>
      <c r="F79" s="195">
        <v>-11763</v>
      </c>
      <c r="G79" s="195"/>
      <c r="H79" s="195">
        <v>12016</v>
      </c>
      <c r="I79" s="195">
        <v>2240</v>
      </c>
      <c r="J79" s="195">
        <v>1303</v>
      </c>
      <c r="K79" s="195">
        <v>5503</v>
      </c>
      <c r="L79" s="195">
        <f t="shared" si="5"/>
        <v>21062</v>
      </c>
      <c r="N79" s="195">
        <v>0</v>
      </c>
      <c r="O79" s="195">
        <v>1207</v>
      </c>
      <c r="P79" s="195">
        <v>0</v>
      </c>
      <c r="Q79" s="195">
        <f t="shared" si="3"/>
        <v>1207</v>
      </c>
      <c r="S79" s="195">
        <v>11294</v>
      </c>
      <c r="T79" s="195">
        <v>2158</v>
      </c>
      <c r="U79" s="195">
        <v>13452</v>
      </c>
    </row>
    <row r="80" spans="1:21">
      <c r="A80" s="193">
        <v>31000</v>
      </c>
      <c r="B80" s="194" t="s">
        <v>67</v>
      </c>
      <c r="C80" s="209">
        <f t="shared" si="4"/>
        <v>4.2667902665121668E-3</v>
      </c>
      <c r="D80" s="209">
        <v>4.3119999999999999E-3</v>
      </c>
      <c r="E80" s="210">
        <v>-130981</v>
      </c>
      <c r="F80" s="195">
        <v>-184112</v>
      </c>
      <c r="G80" s="195"/>
      <c r="H80" s="195">
        <v>188085</v>
      </c>
      <c r="I80" s="195">
        <v>35069</v>
      </c>
      <c r="J80" s="195">
        <v>20395</v>
      </c>
      <c r="K80" s="195">
        <v>5430</v>
      </c>
      <c r="L80" s="195">
        <f t="shared" si="5"/>
        <v>248979</v>
      </c>
      <c r="N80" s="195">
        <v>0</v>
      </c>
      <c r="O80" s="195">
        <v>18889</v>
      </c>
      <c r="P80" s="195">
        <v>5783</v>
      </c>
      <c r="Q80" s="195">
        <f t="shared" si="3"/>
        <v>24672</v>
      </c>
      <c r="S80" s="195">
        <v>176778</v>
      </c>
      <c r="T80" s="195">
        <v>300</v>
      </c>
      <c r="U80" s="195">
        <v>177078</v>
      </c>
    </row>
    <row r="81" spans="1:21">
      <c r="A81" s="193">
        <v>31005</v>
      </c>
      <c r="B81" s="194" t="s">
        <v>68</v>
      </c>
      <c r="C81" s="209">
        <f t="shared" si="4"/>
        <v>3.7469293163383544E-4</v>
      </c>
      <c r="D81" s="209">
        <v>3.8259999999999998E-4</v>
      </c>
      <c r="E81" s="210">
        <v>-11622</v>
      </c>
      <c r="F81" s="195">
        <v>-16168</v>
      </c>
      <c r="G81" s="195"/>
      <c r="H81" s="195">
        <v>16517</v>
      </c>
      <c r="I81" s="195">
        <v>3080</v>
      </c>
      <c r="J81" s="195">
        <v>1791</v>
      </c>
      <c r="K81" s="195">
        <v>5934</v>
      </c>
      <c r="L81" s="195">
        <f t="shared" si="5"/>
        <v>27322</v>
      </c>
      <c r="N81" s="195">
        <v>0</v>
      </c>
      <c r="O81" s="195">
        <v>1659</v>
      </c>
      <c r="P81" s="195">
        <v>0</v>
      </c>
      <c r="Q81" s="195">
        <f t="shared" si="3"/>
        <v>1659</v>
      </c>
      <c r="S81" s="195">
        <v>15524</v>
      </c>
      <c r="T81" s="195">
        <v>2075</v>
      </c>
      <c r="U81" s="195">
        <v>17599</v>
      </c>
    </row>
    <row r="82" spans="1:21">
      <c r="A82" s="193">
        <v>31100</v>
      </c>
      <c r="B82" s="194" t="s">
        <v>69</v>
      </c>
      <c r="C82" s="209">
        <f t="shared" si="4"/>
        <v>8.8835921205098495E-3</v>
      </c>
      <c r="D82" s="209">
        <v>8.8870000000000008E-3</v>
      </c>
      <c r="E82" s="210">
        <v>-269952</v>
      </c>
      <c r="F82" s="195">
        <v>-383327</v>
      </c>
      <c r="G82" s="195"/>
      <c r="H82" s="195">
        <v>391598</v>
      </c>
      <c r="I82" s="195">
        <v>73014</v>
      </c>
      <c r="J82" s="195">
        <v>42464</v>
      </c>
      <c r="K82" s="195">
        <v>0</v>
      </c>
      <c r="L82" s="195">
        <f t="shared" si="5"/>
        <v>507076</v>
      </c>
      <c r="N82" s="195">
        <v>0</v>
      </c>
      <c r="O82" s="195">
        <v>39328</v>
      </c>
      <c r="P82" s="195">
        <v>21495</v>
      </c>
      <c r="Q82" s="195">
        <f t="shared" si="3"/>
        <v>60823</v>
      </c>
      <c r="S82" s="195">
        <v>368056</v>
      </c>
      <c r="T82" s="195">
        <v>-5721</v>
      </c>
      <c r="U82" s="195">
        <v>362335</v>
      </c>
    </row>
    <row r="83" spans="1:21">
      <c r="A83" s="193">
        <v>31101</v>
      </c>
      <c r="B83" s="194" t="s">
        <v>70</v>
      </c>
      <c r="C83" s="209">
        <f t="shared" si="4"/>
        <v>4.9409038238702204E-5</v>
      </c>
      <c r="D83" s="209">
        <v>5.8799999999999999E-5</v>
      </c>
      <c r="E83" s="210">
        <v>-1786</v>
      </c>
      <c r="F83" s="195">
        <v>-2132</v>
      </c>
      <c r="G83" s="195"/>
      <c r="H83" s="195">
        <v>2178</v>
      </c>
      <c r="I83" s="195">
        <v>406</v>
      </c>
      <c r="J83" s="195">
        <v>236</v>
      </c>
      <c r="K83" s="195">
        <v>908</v>
      </c>
      <c r="L83" s="195">
        <f t="shared" si="5"/>
        <v>3728</v>
      </c>
      <c r="N83" s="195">
        <v>0</v>
      </c>
      <c r="O83" s="195">
        <v>219</v>
      </c>
      <c r="P83" s="195">
        <v>218</v>
      </c>
      <c r="Q83" s="195">
        <f t="shared" si="3"/>
        <v>437</v>
      </c>
      <c r="S83" s="195">
        <v>2047</v>
      </c>
      <c r="T83" s="195">
        <v>-18</v>
      </c>
      <c r="U83" s="195">
        <v>2029</v>
      </c>
    </row>
    <row r="84" spans="1:21">
      <c r="A84" s="193">
        <v>31102</v>
      </c>
      <c r="B84" s="194" t="s">
        <v>71</v>
      </c>
      <c r="C84" s="209">
        <f t="shared" si="4"/>
        <v>1.7439165701042873E-4</v>
      </c>
      <c r="D84" s="209">
        <v>1.5410000000000001E-4</v>
      </c>
      <c r="E84" s="210">
        <v>-4681</v>
      </c>
      <c r="F84" s="195">
        <v>-7525</v>
      </c>
      <c r="G84" s="195"/>
      <c r="H84" s="195">
        <v>7688</v>
      </c>
      <c r="I84" s="195">
        <v>1433</v>
      </c>
      <c r="J84" s="195">
        <v>834</v>
      </c>
      <c r="K84" s="195">
        <v>0</v>
      </c>
      <c r="L84" s="195">
        <f t="shared" si="5"/>
        <v>9955</v>
      </c>
      <c r="N84" s="195">
        <v>0</v>
      </c>
      <c r="O84" s="195">
        <v>772</v>
      </c>
      <c r="P84" s="195">
        <v>4243</v>
      </c>
      <c r="Q84" s="195">
        <f t="shared" si="3"/>
        <v>5015</v>
      </c>
      <c r="S84" s="195">
        <v>7226</v>
      </c>
      <c r="T84" s="195">
        <v>-1004</v>
      </c>
      <c r="U84" s="195">
        <v>6222</v>
      </c>
    </row>
    <row r="85" spans="1:21">
      <c r="A85" s="193">
        <v>31105</v>
      </c>
      <c r="B85" s="194" t="s">
        <v>72</v>
      </c>
      <c r="C85" s="209">
        <f t="shared" si="4"/>
        <v>1.3669988412514484E-3</v>
      </c>
      <c r="D85" s="209">
        <v>1.4071999999999999E-3</v>
      </c>
      <c r="E85" s="210">
        <v>-42745</v>
      </c>
      <c r="F85" s="195">
        <v>-58986</v>
      </c>
      <c r="G85" s="195"/>
      <c r="H85" s="195">
        <v>60259</v>
      </c>
      <c r="I85" s="195">
        <v>11235</v>
      </c>
      <c r="J85" s="195">
        <v>6534</v>
      </c>
      <c r="K85" s="195">
        <v>5343</v>
      </c>
      <c r="L85" s="195">
        <f t="shared" si="5"/>
        <v>83371</v>
      </c>
      <c r="N85" s="195">
        <v>0</v>
      </c>
      <c r="O85" s="195">
        <v>6052</v>
      </c>
      <c r="P85" s="195">
        <v>129</v>
      </c>
      <c r="Q85" s="195">
        <f t="shared" si="3"/>
        <v>6181</v>
      </c>
      <c r="S85" s="195">
        <v>56636</v>
      </c>
      <c r="T85" s="195">
        <v>1098</v>
      </c>
      <c r="U85" s="195">
        <v>57734</v>
      </c>
    </row>
    <row r="86" spans="1:21">
      <c r="A86" s="193">
        <v>31110</v>
      </c>
      <c r="B86" s="194" t="s">
        <v>73</v>
      </c>
      <c r="C86" s="209">
        <f t="shared" si="4"/>
        <v>2.2177056778679028E-3</v>
      </c>
      <c r="D86" s="209">
        <v>2.1066000000000001E-3</v>
      </c>
      <c r="E86" s="210">
        <v>-63990</v>
      </c>
      <c r="F86" s="195">
        <v>-95694</v>
      </c>
      <c r="G86" s="195"/>
      <c r="H86" s="195">
        <v>97758</v>
      </c>
      <c r="I86" s="195">
        <v>18227</v>
      </c>
      <c r="J86" s="195">
        <v>10601</v>
      </c>
      <c r="K86" s="195">
        <v>0</v>
      </c>
      <c r="L86" s="195">
        <f t="shared" si="5"/>
        <v>126586</v>
      </c>
      <c r="N86" s="195">
        <v>0</v>
      </c>
      <c r="O86" s="195">
        <v>9818</v>
      </c>
      <c r="P86" s="195">
        <v>25666</v>
      </c>
      <c r="Q86" s="195">
        <f t="shared" si="3"/>
        <v>35484</v>
      </c>
      <c r="S86" s="195">
        <v>91882</v>
      </c>
      <c r="T86" s="195">
        <v>-4656</v>
      </c>
      <c r="U86" s="195">
        <v>87226</v>
      </c>
    </row>
    <row r="87" spans="1:21">
      <c r="A87" s="193">
        <v>31200</v>
      </c>
      <c r="B87" s="194" t="s">
        <v>74</v>
      </c>
      <c r="C87" s="209">
        <f t="shared" si="4"/>
        <v>3.752699884125145E-3</v>
      </c>
      <c r="D87" s="209">
        <v>3.8078999999999999E-3</v>
      </c>
      <c r="E87" s="210">
        <v>-115669</v>
      </c>
      <c r="F87" s="195">
        <v>-161929</v>
      </c>
      <c r="G87" s="195"/>
      <c r="H87" s="195">
        <v>165423</v>
      </c>
      <c r="I87" s="195">
        <v>30843</v>
      </c>
      <c r="J87" s="195">
        <v>17938</v>
      </c>
      <c r="K87" s="195">
        <v>17400</v>
      </c>
      <c r="L87" s="195">
        <f t="shared" si="5"/>
        <v>231604</v>
      </c>
      <c r="N87" s="195">
        <v>0</v>
      </c>
      <c r="O87" s="195">
        <v>16613</v>
      </c>
      <c r="P87" s="195">
        <v>0</v>
      </c>
      <c r="Q87" s="195">
        <f t="shared" si="3"/>
        <v>16613</v>
      </c>
      <c r="S87" s="195">
        <v>155478</v>
      </c>
      <c r="T87" s="195">
        <v>5983</v>
      </c>
      <c r="U87" s="195">
        <v>161461</v>
      </c>
    </row>
    <row r="88" spans="1:21">
      <c r="A88" s="193">
        <v>31205</v>
      </c>
      <c r="B88" s="194" t="s">
        <v>75</v>
      </c>
      <c r="C88" s="209">
        <f t="shared" si="4"/>
        <v>4.1409038238702199E-4</v>
      </c>
      <c r="D88" s="209">
        <v>4.506E-4</v>
      </c>
      <c r="E88" s="210">
        <v>-13687</v>
      </c>
      <c r="F88" s="195">
        <v>-17868</v>
      </c>
      <c r="G88" s="195"/>
      <c r="H88" s="195">
        <v>18254</v>
      </c>
      <c r="I88" s="195">
        <v>3403</v>
      </c>
      <c r="J88" s="195">
        <v>1979</v>
      </c>
      <c r="K88" s="195">
        <v>8437</v>
      </c>
      <c r="L88" s="195">
        <f t="shared" si="5"/>
        <v>32073</v>
      </c>
      <c r="N88" s="195">
        <v>0</v>
      </c>
      <c r="O88" s="195">
        <v>1833</v>
      </c>
      <c r="P88" s="195">
        <v>0</v>
      </c>
      <c r="Q88" s="195">
        <f t="shared" si="3"/>
        <v>1833</v>
      </c>
      <c r="S88" s="195">
        <v>17157</v>
      </c>
      <c r="T88" s="195">
        <v>2674</v>
      </c>
      <c r="U88" s="195">
        <v>19831</v>
      </c>
    </row>
    <row r="89" spans="1:21">
      <c r="A89" s="193">
        <v>31300</v>
      </c>
      <c r="B89" s="194" t="s">
        <v>76</v>
      </c>
      <c r="C89" s="209">
        <f t="shared" si="4"/>
        <v>1.0953093858632676E-2</v>
      </c>
      <c r="D89" s="209">
        <v>1.0881999999999999E-2</v>
      </c>
      <c r="E89" s="210">
        <v>-330552</v>
      </c>
      <c r="F89" s="195">
        <v>-472626</v>
      </c>
      <c r="G89" s="195"/>
      <c r="H89" s="195">
        <v>482824</v>
      </c>
      <c r="I89" s="195">
        <v>90024</v>
      </c>
      <c r="J89" s="195">
        <v>52356</v>
      </c>
      <c r="K89" s="195">
        <v>0</v>
      </c>
      <c r="L89" s="195">
        <f t="shared" si="5"/>
        <v>625204</v>
      </c>
      <c r="N89" s="195">
        <v>0</v>
      </c>
      <c r="O89" s="195">
        <v>48489</v>
      </c>
      <c r="P89" s="195">
        <v>71382</v>
      </c>
      <c r="Q89" s="195">
        <f t="shared" si="3"/>
        <v>119871</v>
      </c>
      <c r="S89" s="195">
        <v>453798</v>
      </c>
      <c r="T89" s="195">
        <v>-25667</v>
      </c>
      <c r="U89" s="195">
        <v>428131</v>
      </c>
    </row>
    <row r="90" spans="1:21">
      <c r="A90" s="193">
        <v>31301</v>
      </c>
      <c r="B90" s="194" t="s">
        <v>77</v>
      </c>
      <c r="C90" s="209">
        <f t="shared" si="4"/>
        <v>2.3279258400926998E-4</v>
      </c>
      <c r="D90" s="209">
        <v>2.4689999999999998E-4</v>
      </c>
      <c r="E90" s="210">
        <v>-7500</v>
      </c>
      <c r="F90" s="195">
        <v>-10045</v>
      </c>
      <c r="G90" s="195"/>
      <c r="H90" s="195">
        <v>10262</v>
      </c>
      <c r="I90" s="195">
        <v>1913</v>
      </c>
      <c r="J90" s="195">
        <v>1113</v>
      </c>
      <c r="K90" s="195">
        <v>1501</v>
      </c>
      <c r="L90" s="195">
        <f t="shared" si="5"/>
        <v>14789</v>
      </c>
      <c r="N90" s="195">
        <v>0</v>
      </c>
      <c r="O90" s="195">
        <v>1031</v>
      </c>
      <c r="P90" s="195">
        <v>1624</v>
      </c>
      <c r="Q90" s="195">
        <f t="shared" si="3"/>
        <v>2655</v>
      </c>
      <c r="S90" s="195">
        <v>9645</v>
      </c>
      <c r="T90" s="195">
        <v>-1379</v>
      </c>
      <c r="U90" s="195">
        <v>8266</v>
      </c>
    </row>
    <row r="91" spans="1:21">
      <c r="A91" s="193">
        <v>31320</v>
      </c>
      <c r="B91" s="194" t="s">
        <v>78</v>
      </c>
      <c r="C91" s="209">
        <f t="shared" si="4"/>
        <v>1.9213904982618771E-3</v>
      </c>
      <c r="D91" s="209">
        <v>1.9203E-3</v>
      </c>
      <c r="E91" s="210">
        <v>-58331</v>
      </c>
      <c r="F91" s="195">
        <v>-82908</v>
      </c>
      <c r="G91" s="195"/>
      <c r="H91" s="195">
        <v>84697</v>
      </c>
      <c r="I91" s="195">
        <v>15792</v>
      </c>
      <c r="J91" s="195">
        <v>9184</v>
      </c>
      <c r="K91" s="195">
        <v>0</v>
      </c>
      <c r="L91" s="195">
        <f t="shared" si="5"/>
        <v>109673</v>
      </c>
      <c r="N91" s="195">
        <v>0</v>
      </c>
      <c r="O91" s="195">
        <v>8506</v>
      </c>
      <c r="P91" s="195">
        <v>6883</v>
      </c>
      <c r="Q91" s="195">
        <f t="shared" si="3"/>
        <v>15389</v>
      </c>
      <c r="S91" s="195">
        <v>79606</v>
      </c>
      <c r="T91" s="195">
        <v>-2770</v>
      </c>
      <c r="U91" s="195">
        <v>76836</v>
      </c>
    </row>
    <row r="92" spans="1:21">
      <c r="A92" s="193">
        <v>31400</v>
      </c>
      <c r="B92" s="194" t="s">
        <v>79</v>
      </c>
      <c r="C92" s="209">
        <f t="shared" si="4"/>
        <v>3.887694090382387E-3</v>
      </c>
      <c r="D92" s="209">
        <v>4.0136E-3</v>
      </c>
      <c r="E92" s="210">
        <v>-121917</v>
      </c>
      <c r="F92" s="195">
        <v>-167754</v>
      </c>
      <c r="G92" s="195"/>
      <c r="H92" s="195">
        <v>171374</v>
      </c>
      <c r="I92" s="195">
        <v>31953</v>
      </c>
      <c r="J92" s="195">
        <v>18583</v>
      </c>
      <c r="K92" s="195">
        <v>19086</v>
      </c>
      <c r="L92" s="195">
        <f t="shared" si="5"/>
        <v>240996</v>
      </c>
      <c r="N92" s="195">
        <v>0</v>
      </c>
      <c r="O92" s="195">
        <v>17211</v>
      </c>
      <c r="P92" s="195">
        <v>0</v>
      </c>
      <c r="Q92" s="195">
        <f t="shared" si="3"/>
        <v>17211</v>
      </c>
      <c r="S92" s="195">
        <v>161071</v>
      </c>
      <c r="T92" s="195">
        <v>4342</v>
      </c>
      <c r="U92" s="195">
        <v>165413</v>
      </c>
    </row>
    <row r="93" spans="1:21">
      <c r="A93" s="193">
        <v>31405</v>
      </c>
      <c r="B93" s="194" t="s">
        <v>80</v>
      </c>
      <c r="C93" s="209">
        <f t="shared" si="4"/>
        <v>7.5369640787949015E-4</v>
      </c>
      <c r="D93" s="209">
        <v>8.0000000000000004E-4</v>
      </c>
      <c r="E93" s="210">
        <v>-24301</v>
      </c>
      <c r="F93" s="195">
        <v>-32522</v>
      </c>
      <c r="G93" s="195"/>
      <c r="H93" s="195">
        <v>33224</v>
      </c>
      <c r="I93" s="195">
        <v>6195</v>
      </c>
      <c r="J93" s="195">
        <v>3603</v>
      </c>
      <c r="K93" s="195">
        <v>10657</v>
      </c>
      <c r="L93" s="195">
        <f t="shared" si="5"/>
        <v>53679</v>
      </c>
      <c r="N93" s="195">
        <v>0</v>
      </c>
      <c r="O93" s="195">
        <v>3337</v>
      </c>
      <c r="P93" s="195">
        <v>0</v>
      </c>
      <c r="Q93" s="195">
        <f t="shared" si="3"/>
        <v>3337</v>
      </c>
      <c r="S93" s="195">
        <v>31227</v>
      </c>
      <c r="T93" s="195">
        <v>3728</v>
      </c>
      <c r="U93" s="195">
        <v>34955</v>
      </c>
    </row>
    <row r="94" spans="1:21">
      <c r="A94" s="193">
        <v>31500</v>
      </c>
      <c r="B94" s="194" t="s">
        <v>81</v>
      </c>
      <c r="C94" s="209">
        <f t="shared" si="4"/>
        <v>6.2120509849362688E-4</v>
      </c>
      <c r="D94" s="209">
        <v>6.0899999999999995E-4</v>
      </c>
      <c r="E94" s="210">
        <v>-18499</v>
      </c>
      <c r="F94" s="195">
        <v>-26805</v>
      </c>
      <c r="G94" s="195"/>
      <c r="H94" s="195">
        <v>27383</v>
      </c>
      <c r="I94" s="195">
        <v>5106</v>
      </c>
      <c r="J94" s="195">
        <v>2969</v>
      </c>
      <c r="K94" s="195">
        <v>1600</v>
      </c>
      <c r="L94" s="195">
        <f t="shared" si="5"/>
        <v>37058</v>
      </c>
      <c r="N94" s="195">
        <v>0</v>
      </c>
      <c r="O94" s="195">
        <v>2750</v>
      </c>
      <c r="P94" s="195">
        <v>458</v>
      </c>
      <c r="Q94" s="195">
        <f t="shared" si="3"/>
        <v>3208</v>
      </c>
      <c r="S94" s="195">
        <v>25737</v>
      </c>
      <c r="T94" s="195">
        <v>983</v>
      </c>
      <c r="U94" s="195">
        <v>26720</v>
      </c>
    </row>
    <row r="95" spans="1:21">
      <c r="A95" s="193">
        <v>31600</v>
      </c>
      <c r="B95" s="194" t="s">
        <v>82</v>
      </c>
      <c r="C95" s="209">
        <f t="shared" si="4"/>
        <v>2.8622943221320975E-3</v>
      </c>
      <c r="D95" s="209">
        <v>2.8311E-3</v>
      </c>
      <c r="E95" s="210">
        <v>-85997</v>
      </c>
      <c r="F95" s="195">
        <v>-123508</v>
      </c>
      <c r="G95" s="195"/>
      <c r="H95" s="195">
        <v>126173</v>
      </c>
      <c r="I95" s="195">
        <v>23525</v>
      </c>
      <c r="J95" s="195">
        <v>13682</v>
      </c>
      <c r="K95" s="195">
        <v>1648</v>
      </c>
      <c r="L95" s="195">
        <f t="shared" si="5"/>
        <v>165028</v>
      </c>
      <c r="N95" s="195">
        <v>0</v>
      </c>
      <c r="O95" s="195">
        <v>12671</v>
      </c>
      <c r="P95" s="195">
        <v>3590</v>
      </c>
      <c r="Q95" s="195">
        <f t="shared" si="3"/>
        <v>16261</v>
      </c>
      <c r="S95" s="195">
        <v>118588</v>
      </c>
      <c r="T95" s="195">
        <v>1094</v>
      </c>
      <c r="U95" s="195">
        <v>119682</v>
      </c>
    </row>
    <row r="96" spans="1:21">
      <c r="A96" s="193">
        <v>31605</v>
      </c>
      <c r="B96" s="194" t="s">
        <v>83</v>
      </c>
      <c r="C96" s="209">
        <f t="shared" si="4"/>
        <v>4.0310544611819237E-4</v>
      </c>
      <c r="D96" s="209">
        <v>4.0309999999999999E-4</v>
      </c>
      <c r="E96" s="210">
        <v>-12245</v>
      </c>
      <c r="F96" s="195">
        <v>-17394</v>
      </c>
      <c r="G96" s="195"/>
      <c r="H96" s="195">
        <v>17769</v>
      </c>
      <c r="I96" s="195">
        <v>3313</v>
      </c>
      <c r="J96" s="195">
        <v>1927</v>
      </c>
      <c r="K96" s="195">
        <v>4131</v>
      </c>
      <c r="L96" s="195">
        <f t="shared" si="5"/>
        <v>27140</v>
      </c>
      <c r="N96" s="195">
        <v>0</v>
      </c>
      <c r="O96" s="195">
        <v>1785</v>
      </c>
      <c r="P96" s="195">
        <v>0</v>
      </c>
      <c r="Q96" s="195">
        <f t="shared" si="3"/>
        <v>1785</v>
      </c>
      <c r="S96" s="195">
        <v>16701</v>
      </c>
      <c r="T96" s="195">
        <v>1136</v>
      </c>
      <c r="U96" s="195">
        <v>17837</v>
      </c>
    </row>
    <row r="97" spans="1:21">
      <c r="A97" s="193">
        <v>31700</v>
      </c>
      <c r="B97" s="194" t="s">
        <v>84</v>
      </c>
      <c r="C97" s="209">
        <f t="shared" si="4"/>
        <v>8.3279258400927004E-4</v>
      </c>
      <c r="D97" s="209">
        <v>8.9260000000000001E-4</v>
      </c>
      <c r="E97" s="210">
        <v>-27114</v>
      </c>
      <c r="F97" s="195">
        <v>-35935</v>
      </c>
      <c r="G97" s="195"/>
      <c r="H97" s="195">
        <v>36711</v>
      </c>
      <c r="I97" s="195">
        <v>6845</v>
      </c>
      <c r="J97" s="195">
        <v>3981</v>
      </c>
      <c r="K97" s="195">
        <v>7982</v>
      </c>
      <c r="L97" s="195">
        <f t="shared" si="5"/>
        <v>55519</v>
      </c>
      <c r="N97" s="195">
        <v>0</v>
      </c>
      <c r="O97" s="195">
        <v>3687</v>
      </c>
      <c r="P97" s="195">
        <v>1691</v>
      </c>
      <c r="Q97" s="195">
        <f t="shared" si="3"/>
        <v>5378</v>
      </c>
      <c r="S97" s="195">
        <v>34504</v>
      </c>
      <c r="T97" s="195">
        <v>1461</v>
      </c>
      <c r="U97" s="195">
        <v>35965</v>
      </c>
    </row>
    <row r="98" spans="1:21">
      <c r="A98" s="193">
        <v>31800</v>
      </c>
      <c r="B98" s="194" t="s">
        <v>85</v>
      </c>
      <c r="C98" s="209">
        <f t="shared" si="4"/>
        <v>4.9352954808806488E-3</v>
      </c>
      <c r="D98" s="209">
        <v>5.0074999999999998E-3</v>
      </c>
      <c r="E98" s="210">
        <v>-152108</v>
      </c>
      <c r="F98" s="195">
        <v>-212958</v>
      </c>
      <c r="G98" s="195"/>
      <c r="H98" s="195">
        <v>217553</v>
      </c>
      <c r="I98" s="195">
        <v>40563</v>
      </c>
      <c r="J98" s="195">
        <v>23591</v>
      </c>
      <c r="K98" s="195">
        <v>22572</v>
      </c>
      <c r="L98" s="195">
        <f t="shared" si="5"/>
        <v>304279</v>
      </c>
      <c r="N98" s="195">
        <v>0</v>
      </c>
      <c r="O98" s="195">
        <v>21849</v>
      </c>
      <c r="P98" s="195">
        <v>0</v>
      </c>
      <c r="Q98" s="195">
        <f t="shared" si="3"/>
        <v>21849</v>
      </c>
      <c r="S98" s="195">
        <v>204474</v>
      </c>
      <c r="T98" s="195">
        <v>7250</v>
      </c>
      <c r="U98" s="195">
        <v>211724</v>
      </c>
    </row>
    <row r="99" spans="1:21">
      <c r="A99" s="193">
        <v>31805</v>
      </c>
      <c r="B99" s="194" t="s">
        <v>86</v>
      </c>
      <c r="C99" s="209">
        <f t="shared" si="4"/>
        <v>1.0424101969872537E-3</v>
      </c>
      <c r="D99" s="209">
        <v>9.9890000000000005E-4</v>
      </c>
      <c r="E99" s="210">
        <v>-30343</v>
      </c>
      <c r="F99" s="195">
        <v>-44980</v>
      </c>
      <c r="G99" s="195"/>
      <c r="H99" s="195">
        <v>45950</v>
      </c>
      <c r="I99" s="195">
        <v>8567</v>
      </c>
      <c r="J99" s="195">
        <v>4983</v>
      </c>
      <c r="K99" s="195">
        <v>3776</v>
      </c>
      <c r="L99" s="195">
        <f t="shared" si="5"/>
        <v>63276</v>
      </c>
      <c r="N99" s="195">
        <v>0</v>
      </c>
      <c r="O99" s="195">
        <v>4615</v>
      </c>
      <c r="P99" s="195">
        <v>2288</v>
      </c>
      <c r="Q99" s="195">
        <f t="shared" si="3"/>
        <v>6903</v>
      </c>
      <c r="S99" s="195">
        <v>43188</v>
      </c>
      <c r="T99" s="195">
        <v>1930</v>
      </c>
      <c r="U99" s="195">
        <v>45118</v>
      </c>
    </row>
    <row r="100" spans="1:21">
      <c r="A100" s="193">
        <v>31810</v>
      </c>
      <c r="B100" s="194" t="s">
        <v>87</v>
      </c>
      <c r="C100" s="209">
        <f t="shared" si="4"/>
        <v>1.2767091541135574E-3</v>
      </c>
      <c r="D100" s="209">
        <v>1.3600999999999999E-3</v>
      </c>
      <c r="E100" s="210">
        <v>-41314</v>
      </c>
      <c r="F100" s="195">
        <v>-55090</v>
      </c>
      <c r="G100" s="195"/>
      <c r="H100" s="195">
        <v>56278</v>
      </c>
      <c r="I100" s="195">
        <v>10493</v>
      </c>
      <c r="J100" s="195">
        <v>6103</v>
      </c>
      <c r="K100" s="195">
        <v>8197</v>
      </c>
      <c r="L100" s="195">
        <f t="shared" si="5"/>
        <v>81071</v>
      </c>
      <c r="N100" s="195">
        <v>0</v>
      </c>
      <c r="O100" s="195">
        <v>5652</v>
      </c>
      <c r="P100" s="195">
        <v>1969</v>
      </c>
      <c r="Q100" s="195">
        <f t="shared" si="3"/>
        <v>7621</v>
      </c>
      <c r="S100" s="195">
        <v>52895</v>
      </c>
      <c r="T100" s="195">
        <v>308</v>
      </c>
      <c r="U100" s="195">
        <v>53203</v>
      </c>
    </row>
    <row r="101" spans="1:21">
      <c r="A101" s="193">
        <v>31820</v>
      </c>
      <c r="B101" s="194" t="s">
        <v>88</v>
      </c>
      <c r="C101" s="209">
        <f t="shared" si="4"/>
        <v>1.1022943221320972E-3</v>
      </c>
      <c r="D101" s="209">
        <v>1.1496E-3</v>
      </c>
      <c r="E101" s="210">
        <v>-34920</v>
      </c>
      <c r="F101" s="195">
        <v>-47564</v>
      </c>
      <c r="G101" s="195"/>
      <c r="H101" s="195">
        <v>48590</v>
      </c>
      <c r="I101" s="195">
        <v>9060</v>
      </c>
      <c r="J101" s="195">
        <v>5269</v>
      </c>
      <c r="K101" s="195">
        <v>3205</v>
      </c>
      <c r="L101" s="195">
        <f t="shared" si="5"/>
        <v>66124</v>
      </c>
      <c r="N101" s="195">
        <v>0</v>
      </c>
      <c r="O101" s="195">
        <v>4880</v>
      </c>
      <c r="P101" s="195">
        <v>1645</v>
      </c>
      <c r="Q101" s="195">
        <f t="shared" si="3"/>
        <v>6525</v>
      </c>
      <c r="S101" s="195">
        <v>45669</v>
      </c>
      <c r="T101" s="195">
        <v>248</v>
      </c>
      <c r="U101" s="195">
        <v>45917</v>
      </c>
    </row>
    <row r="102" spans="1:21">
      <c r="A102" s="193">
        <v>31900</v>
      </c>
      <c r="B102" s="194" t="s">
        <v>89</v>
      </c>
      <c r="C102" s="209">
        <f t="shared" si="4"/>
        <v>3.2704982618771724E-3</v>
      </c>
      <c r="D102" s="209">
        <v>3.2379000000000002E-3</v>
      </c>
      <c r="E102" s="210">
        <v>-98354</v>
      </c>
      <c r="F102" s="195">
        <v>-141122</v>
      </c>
      <c r="G102" s="195"/>
      <c r="H102" s="195">
        <v>144167</v>
      </c>
      <c r="I102" s="195">
        <v>26880</v>
      </c>
      <c r="J102" s="195">
        <v>15633</v>
      </c>
      <c r="K102" s="195">
        <v>0</v>
      </c>
      <c r="L102" s="195">
        <f t="shared" si="5"/>
        <v>186680</v>
      </c>
      <c r="N102" s="195">
        <v>0</v>
      </c>
      <c r="O102" s="195">
        <v>14479</v>
      </c>
      <c r="P102" s="195">
        <v>12191</v>
      </c>
      <c r="Q102" s="195">
        <f t="shared" si="3"/>
        <v>26670</v>
      </c>
      <c r="S102" s="195">
        <v>135500</v>
      </c>
      <c r="T102" s="195">
        <v>-5353</v>
      </c>
      <c r="U102" s="195">
        <v>130147</v>
      </c>
    </row>
    <row r="103" spans="1:21">
      <c r="A103" s="193">
        <v>32000</v>
      </c>
      <c r="B103" s="194" t="s">
        <v>90</v>
      </c>
      <c r="C103" s="209">
        <f t="shared" si="4"/>
        <v>1.3118887601390498E-3</v>
      </c>
      <c r="D103" s="209">
        <v>1.3086E-3</v>
      </c>
      <c r="E103" s="210">
        <v>-39750</v>
      </c>
      <c r="F103" s="195">
        <v>-56608</v>
      </c>
      <c r="G103" s="195"/>
      <c r="H103" s="195">
        <v>57830</v>
      </c>
      <c r="I103" s="195">
        <v>10783</v>
      </c>
      <c r="J103" s="195">
        <v>6271</v>
      </c>
      <c r="K103" s="195">
        <v>0</v>
      </c>
      <c r="L103" s="195">
        <f t="shared" si="5"/>
        <v>74884</v>
      </c>
      <c r="N103" s="195">
        <v>0</v>
      </c>
      <c r="O103" s="195">
        <v>5808</v>
      </c>
      <c r="P103" s="195">
        <v>2854</v>
      </c>
      <c r="Q103" s="195">
        <f t="shared" si="3"/>
        <v>8662</v>
      </c>
      <c r="S103" s="195">
        <v>54353</v>
      </c>
      <c r="T103" s="195">
        <v>-1330</v>
      </c>
      <c r="U103" s="195">
        <v>53023</v>
      </c>
    </row>
    <row r="104" spans="1:21">
      <c r="A104" s="193">
        <v>32005</v>
      </c>
      <c r="B104" s="194" t="s">
        <v>91</v>
      </c>
      <c r="C104" s="209">
        <f t="shared" si="4"/>
        <v>2.619003476245655E-4</v>
      </c>
      <c r="D104" s="209">
        <v>2.8009999999999998E-4</v>
      </c>
      <c r="E104" s="210">
        <v>-8508</v>
      </c>
      <c r="F104" s="195">
        <v>-11301</v>
      </c>
      <c r="G104" s="195"/>
      <c r="H104" s="195">
        <v>11545</v>
      </c>
      <c r="I104" s="195">
        <v>2153</v>
      </c>
      <c r="J104" s="195">
        <v>1252</v>
      </c>
      <c r="K104" s="195">
        <v>3599</v>
      </c>
      <c r="L104" s="195">
        <f t="shared" si="5"/>
        <v>18549</v>
      </c>
      <c r="N104" s="195">
        <v>0</v>
      </c>
      <c r="O104" s="195">
        <v>1159</v>
      </c>
      <c r="P104" s="195">
        <v>0</v>
      </c>
      <c r="Q104" s="195">
        <f t="shared" si="3"/>
        <v>1159</v>
      </c>
      <c r="S104" s="195">
        <v>10851</v>
      </c>
      <c r="T104" s="195">
        <v>848</v>
      </c>
      <c r="U104" s="195">
        <v>11699</v>
      </c>
    </row>
    <row r="105" spans="1:21">
      <c r="A105" s="193">
        <v>32100</v>
      </c>
      <c r="B105" s="194" t="s">
        <v>92</v>
      </c>
      <c r="C105" s="209">
        <f t="shared" si="4"/>
        <v>7.4419466975666278E-4</v>
      </c>
      <c r="D105" s="209">
        <v>7.2059999999999995E-4</v>
      </c>
      <c r="E105" s="210">
        <v>-21889</v>
      </c>
      <c r="F105" s="195">
        <v>-32112</v>
      </c>
      <c r="G105" s="195"/>
      <c r="H105" s="195">
        <v>32805</v>
      </c>
      <c r="I105" s="195">
        <v>6117</v>
      </c>
      <c r="J105" s="195">
        <v>3557</v>
      </c>
      <c r="K105" s="195">
        <v>3018</v>
      </c>
      <c r="L105" s="195">
        <f t="shared" si="5"/>
        <v>45497</v>
      </c>
      <c r="N105" s="195">
        <v>0</v>
      </c>
      <c r="O105" s="195">
        <v>3295</v>
      </c>
      <c r="P105" s="195">
        <v>2266</v>
      </c>
      <c r="Q105" s="195">
        <f t="shared" si="3"/>
        <v>5561</v>
      </c>
      <c r="S105" s="195">
        <v>30833</v>
      </c>
      <c r="T105" s="195">
        <v>1410</v>
      </c>
      <c r="U105" s="195">
        <v>32243</v>
      </c>
    </row>
    <row r="106" spans="1:21">
      <c r="A106" s="193">
        <v>32200</v>
      </c>
      <c r="B106" s="194" t="s">
        <v>93</v>
      </c>
      <c r="C106" s="209">
        <f t="shared" si="4"/>
        <v>4.9450753186558514E-4</v>
      </c>
      <c r="D106" s="209">
        <v>4.9969999999999995E-4</v>
      </c>
      <c r="E106" s="210">
        <v>-15179</v>
      </c>
      <c r="F106" s="195">
        <v>-21338</v>
      </c>
      <c r="G106" s="195"/>
      <c r="H106" s="195">
        <v>21798</v>
      </c>
      <c r="I106" s="195">
        <v>4064</v>
      </c>
      <c r="J106" s="195">
        <v>2364</v>
      </c>
      <c r="K106" s="195">
        <v>731</v>
      </c>
      <c r="L106" s="195">
        <f t="shared" si="5"/>
        <v>28957</v>
      </c>
      <c r="N106" s="195">
        <v>0</v>
      </c>
      <c r="O106" s="195">
        <v>2189</v>
      </c>
      <c r="P106" s="195">
        <v>937</v>
      </c>
      <c r="Q106" s="195">
        <f t="shared" si="3"/>
        <v>3126</v>
      </c>
      <c r="S106" s="195">
        <v>20488</v>
      </c>
      <c r="T106" s="195">
        <v>-22</v>
      </c>
      <c r="U106" s="195">
        <v>20466</v>
      </c>
    </row>
    <row r="107" spans="1:21">
      <c r="A107" s="193">
        <v>32300</v>
      </c>
      <c r="B107" s="194" t="s">
        <v>94</v>
      </c>
      <c r="C107" s="209">
        <f t="shared" si="4"/>
        <v>4.9901969872537663E-3</v>
      </c>
      <c r="D107" s="209">
        <v>5.3226000000000002E-3</v>
      </c>
      <c r="E107" s="210">
        <v>-161679</v>
      </c>
      <c r="F107" s="195">
        <v>-215327</v>
      </c>
      <c r="G107" s="195"/>
      <c r="H107" s="195">
        <v>219973</v>
      </c>
      <c r="I107" s="195">
        <v>41014</v>
      </c>
      <c r="J107" s="195">
        <v>23853</v>
      </c>
      <c r="K107" s="195">
        <v>37766</v>
      </c>
      <c r="L107" s="195">
        <f t="shared" si="5"/>
        <v>322606</v>
      </c>
      <c r="N107" s="195">
        <v>0</v>
      </c>
      <c r="O107" s="195">
        <v>22092</v>
      </c>
      <c r="P107" s="195">
        <v>2014</v>
      </c>
      <c r="Q107" s="195">
        <f t="shared" si="3"/>
        <v>24106</v>
      </c>
      <c r="S107" s="195">
        <v>206749</v>
      </c>
      <c r="T107" s="195">
        <v>3226</v>
      </c>
      <c r="U107" s="195">
        <v>209975</v>
      </c>
    </row>
    <row r="108" spans="1:21">
      <c r="A108" s="193">
        <v>32305</v>
      </c>
      <c r="B108" s="194" t="s">
        <v>345</v>
      </c>
      <c r="C108" s="209">
        <f t="shared" si="4"/>
        <v>5.473001158748552E-4</v>
      </c>
      <c r="D108" s="209">
        <v>5.1469999999999999E-4</v>
      </c>
      <c r="E108" s="210">
        <v>-15635</v>
      </c>
      <c r="F108" s="195">
        <v>-23616</v>
      </c>
      <c r="G108" s="195"/>
      <c r="H108" s="195">
        <v>24126</v>
      </c>
      <c r="I108" s="195">
        <v>4498</v>
      </c>
      <c r="J108" s="195">
        <v>2616</v>
      </c>
      <c r="K108" s="195">
        <v>5015</v>
      </c>
      <c r="L108" s="195">
        <f t="shared" si="5"/>
        <v>36255</v>
      </c>
      <c r="N108" s="195">
        <v>0</v>
      </c>
      <c r="O108" s="195">
        <v>2423</v>
      </c>
      <c r="P108" s="195">
        <v>2858</v>
      </c>
      <c r="Q108" s="195">
        <f t="shared" si="3"/>
        <v>5281</v>
      </c>
      <c r="S108" s="195">
        <v>22675</v>
      </c>
      <c r="T108" s="195">
        <v>1384</v>
      </c>
      <c r="U108" s="195">
        <v>24059</v>
      </c>
    </row>
    <row r="109" spans="1:21">
      <c r="A109" s="193">
        <v>32400</v>
      </c>
      <c r="B109" s="194" t="s">
        <v>95</v>
      </c>
      <c r="C109" s="209">
        <f t="shared" si="4"/>
        <v>1.7536964078794901E-3</v>
      </c>
      <c r="D109" s="209">
        <v>1.8561000000000001E-3</v>
      </c>
      <c r="E109" s="210">
        <v>-56381</v>
      </c>
      <c r="F109" s="195">
        <v>-75672</v>
      </c>
      <c r="G109" s="195"/>
      <c r="H109" s="195">
        <v>77305</v>
      </c>
      <c r="I109" s="195">
        <v>14414</v>
      </c>
      <c r="J109" s="195">
        <v>8383</v>
      </c>
      <c r="K109" s="195">
        <v>23022</v>
      </c>
      <c r="L109" s="195">
        <f t="shared" si="5"/>
        <v>123124</v>
      </c>
      <c r="N109" s="195">
        <v>0</v>
      </c>
      <c r="O109" s="195">
        <v>7764</v>
      </c>
      <c r="P109" s="195">
        <v>0</v>
      </c>
      <c r="Q109" s="195">
        <f t="shared" si="3"/>
        <v>7764</v>
      </c>
      <c r="S109" s="195">
        <v>72658</v>
      </c>
      <c r="T109" s="195">
        <v>4879</v>
      </c>
      <c r="U109" s="195">
        <v>77537</v>
      </c>
    </row>
    <row r="110" spans="1:21">
      <c r="A110" s="193">
        <v>32405</v>
      </c>
      <c r="B110" s="194" t="s">
        <v>96</v>
      </c>
      <c r="C110" s="209">
        <f t="shared" si="4"/>
        <v>4.8199304750869062E-4</v>
      </c>
      <c r="D110" s="209">
        <v>4.8799999999999999E-4</v>
      </c>
      <c r="E110" s="210">
        <v>-14823</v>
      </c>
      <c r="F110" s="195">
        <v>-20798</v>
      </c>
      <c r="G110" s="195"/>
      <c r="H110" s="195">
        <v>21247</v>
      </c>
      <c r="I110" s="195">
        <v>3962</v>
      </c>
      <c r="J110" s="195">
        <v>2304</v>
      </c>
      <c r="K110" s="195">
        <v>3846</v>
      </c>
      <c r="L110" s="195">
        <f t="shared" si="5"/>
        <v>31359</v>
      </c>
      <c r="N110" s="195">
        <v>0</v>
      </c>
      <c r="O110" s="195">
        <v>2134</v>
      </c>
      <c r="P110" s="195">
        <v>0</v>
      </c>
      <c r="Q110" s="195">
        <f t="shared" si="3"/>
        <v>2134</v>
      </c>
      <c r="S110" s="195">
        <v>19970</v>
      </c>
      <c r="T110" s="195">
        <v>1175</v>
      </c>
      <c r="U110" s="195">
        <v>21145</v>
      </c>
    </row>
    <row r="111" spans="1:21">
      <c r="A111" s="193">
        <v>32410</v>
      </c>
      <c r="B111" s="194" t="s">
        <v>97</v>
      </c>
      <c r="C111" s="209">
        <f t="shared" si="4"/>
        <v>7.3049826187717261E-4</v>
      </c>
      <c r="D111" s="209">
        <v>7.203E-4</v>
      </c>
      <c r="E111" s="210">
        <v>-21880</v>
      </c>
      <c r="F111" s="195">
        <v>-31521</v>
      </c>
      <c r="G111" s="195"/>
      <c r="H111" s="195">
        <v>32201</v>
      </c>
      <c r="I111" s="195">
        <v>6004</v>
      </c>
      <c r="J111" s="195">
        <v>3492</v>
      </c>
      <c r="K111" s="195">
        <v>4317</v>
      </c>
      <c r="L111" s="195">
        <f t="shared" si="5"/>
        <v>46014</v>
      </c>
      <c r="N111" s="195">
        <v>0</v>
      </c>
      <c r="O111" s="195">
        <v>3234</v>
      </c>
      <c r="P111" s="195">
        <v>0</v>
      </c>
      <c r="Q111" s="195">
        <f t="shared" si="3"/>
        <v>3234</v>
      </c>
      <c r="S111" s="195">
        <v>30265</v>
      </c>
      <c r="T111" s="195">
        <v>2318</v>
      </c>
      <c r="U111" s="195">
        <v>32583</v>
      </c>
    </row>
    <row r="112" spans="1:21">
      <c r="A112" s="193">
        <v>32500</v>
      </c>
      <c r="B112" s="194" t="s">
        <v>346</v>
      </c>
      <c r="C112" s="209">
        <f t="shared" si="4"/>
        <v>4.3558053302433369E-3</v>
      </c>
      <c r="D112" s="209">
        <v>4.2440000000000004E-3</v>
      </c>
      <c r="E112" s="210">
        <v>-128916</v>
      </c>
      <c r="F112" s="195">
        <v>-187953</v>
      </c>
      <c r="G112" s="195"/>
      <c r="H112" s="195">
        <v>192008</v>
      </c>
      <c r="I112" s="195">
        <v>35800</v>
      </c>
      <c r="J112" s="195">
        <v>20821</v>
      </c>
      <c r="K112" s="195">
        <v>3243</v>
      </c>
      <c r="L112" s="195">
        <f t="shared" si="5"/>
        <v>251872</v>
      </c>
      <c r="N112" s="195">
        <v>0</v>
      </c>
      <c r="O112" s="195">
        <v>19283</v>
      </c>
      <c r="P112" s="195">
        <v>14568</v>
      </c>
      <c r="Q112" s="195">
        <f t="shared" si="3"/>
        <v>33851</v>
      </c>
      <c r="S112" s="195">
        <v>180465</v>
      </c>
      <c r="T112" s="195">
        <v>1365</v>
      </c>
      <c r="U112" s="195">
        <v>181830</v>
      </c>
    </row>
    <row r="113" spans="1:21">
      <c r="A113" s="193">
        <v>32505</v>
      </c>
      <c r="B113" s="194" t="s">
        <v>98</v>
      </c>
      <c r="C113" s="209">
        <f t="shared" si="4"/>
        <v>6.3469293163383547E-4</v>
      </c>
      <c r="D113" s="209">
        <v>6.7449999999999997E-4</v>
      </c>
      <c r="E113" s="210">
        <v>-20489</v>
      </c>
      <c r="F113" s="195">
        <v>-27387</v>
      </c>
      <c r="G113" s="195"/>
      <c r="H113" s="195">
        <v>27978</v>
      </c>
      <c r="I113" s="195">
        <v>5217</v>
      </c>
      <c r="J113" s="195">
        <v>3034</v>
      </c>
      <c r="K113" s="195">
        <v>4770</v>
      </c>
      <c r="L113" s="195">
        <f t="shared" si="5"/>
        <v>40999</v>
      </c>
      <c r="N113" s="195">
        <v>0</v>
      </c>
      <c r="O113" s="195">
        <v>2810</v>
      </c>
      <c r="P113" s="195">
        <v>827</v>
      </c>
      <c r="Q113" s="195">
        <f t="shared" si="3"/>
        <v>3637</v>
      </c>
      <c r="S113" s="195">
        <v>26296</v>
      </c>
      <c r="T113" s="195">
        <v>533</v>
      </c>
      <c r="U113" s="195">
        <v>26829</v>
      </c>
    </row>
    <row r="114" spans="1:21">
      <c r="A114" s="193">
        <v>32600</v>
      </c>
      <c r="B114" s="194" t="s">
        <v>99</v>
      </c>
      <c r="C114" s="209">
        <f t="shared" si="4"/>
        <v>1.5666790266512166E-2</v>
      </c>
      <c r="D114" s="209">
        <v>1.5228200000000001E-2</v>
      </c>
      <c r="E114" s="210">
        <v>-462572</v>
      </c>
      <c r="F114" s="195">
        <v>-676022</v>
      </c>
      <c r="G114" s="195"/>
      <c r="H114" s="195">
        <v>690608</v>
      </c>
      <c r="I114" s="195">
        <v>128765</v>
      </c>
      <c r="J114" s="195">
        <v>74887</v>
      </c>
      <c r="K114" s="195">
        <v>7005</v>
      </c>
      <c r="L114" s="195">
        <f t="shared" si="5"/>
        <v>901265</v>
      </c>
      <c r="N114" s="195">
        <v>0</v>
      </c>
      <c r="O114" s="195">
        <v>69357</v>
      </c>
      <c r="P114" s="195">
        <v>52976</v>
      </c>
      <c r="Q114" s="195">
        <f t="shared" si="3"/>
        <v>122333</v>
      </c>
      <c r="S114" s="195">
        <v>649091</v>
      </c>
      <c r="T114" s="195">
        <v>80</v>
      </c>
      <c r="U114" s="195">
        <v>649171</v>
      </c>
    </row>
    <row r="115" spans="1:21">
      <c r="A115" s="193">
        <v>32605</v>
      </c>
      <c r="B115" s="194" t="s">
        <v>100</v>
      </c>
      <c r="C115" s="209">
        <f t="shared" si="4"/>
        <v>2.2342062572421784E-3</v>
      </c>
      <c r="D115" s="209">
        <v>2.2219000000000002E-3</v>
      </c>
      <c r="E115" s="210">
        <v>-67492</v>
      </c>
      <c r="F115" s="195">
        <v>-96406</v>
      </c>
      <c r="G115" s="195"/>
      <c r="H115" s="195">
        <v>98486</v>
      </c>
      <c r="I115" s="195">
        <v>18363</v>
      </c>
      <c r="J115" s="195">
        <v>10679</v>
      </c>
      <c r="K115" s="195">
        <v>9681</v>
      </c>
      <c r="L115" s="195">
        <f t="shared" si="5"/>
        <v>137209</v>
      </c>
      <c r="N115" s="195">
        <v>0</v>
      </c>
      <c r="O115" s="195">
        <v>9891</v>
      </c>
      <c r="P115" s="195">
        <v>0</v>
      </c>
      <c r="Q115" s="195">
        <f t="shared" si="3"/>
        <v>9891</v>
      </c>
      <c r="S115" s="195">
        <v>92565</v>
      </c>
      <c r="T115" s="195">
        <v>4129</v>
      </c>
      <c r="U115" s="195">
        <v>96694</v>
      </c>
    </row>
    <row r="116" spans="1:21">
      <c r="A116" s="193">
        <v>32700</v>
      </c>
      <c r="B116" s="194" t="s">
        <v>101</v>
      </c>
      <c r="C116" s="209">
        <f t="shared" si="4"/>
        <v>1.422108922363847E-3</v>
      </c>
      <c r="D116" s="209">
        <v>1.4166000000000001E-3</v>
      </c>
      <c r="E116" s="210">
        <v>-43031</v>
      </c>
      <c r="F116" s="195">
        <v>-61364</v>
      </c>
      <c r="G116" s="195"/>
      <c r="H116" s="195">
        <v>62688</v>
      </c>
      <c r="I116" s="195">
        <v>11688</v>
      </c>
      <c r="J116" s="195">
        <v>6798</v>
      </c>
      <c r="K116" s="195">
        <v>0</v>
      </c>
      <c r="L116" s="195">
        <f t="shared" si="5"/>
        <v>81174</v>
      </c>
      <c r="N116" s="195">
        <v>0</v>
      </c>
      <c r="O116" s="195">
        <v>6296</v>
      </c>
      <c r="P116" s="195">
        <v>1666</v>
      </c>
      <c r="Q116" s="195">
        <f t="shared" si="3"/>
        <v>7962</v>
      </c>
      <c r="S116" s="195">
        <v>58919</v>
      </c>
      <c r="T116" s="195">
        <v>-1067</v>
      </c>
      <c r="U116" s="195">
        <v>57852</v>
      </c>
    </row>
    <row r="117" spans="1:21">
      <c r="A117" s="193">
        <v>32800</v>
      </c>
      <c r="B117" s="194" t="s">
        <v>102</v>
      </c>
      <c r="C117" s="209">
        <f t="shared" si="4"/>
        <v>2.0340903823870219E-3</v>
      </c>
      <c r="D117" s="209">
        <v>1.9545000000000001E-3</v>
      </c>
      <c r="E117" s="210">
        <v>-59370</v>
      </c>
      <c r="F117" s="195">
        <v>-87771</v>
      </c>
      <c r="G117" s="195"/>
      <c r="H117" s="195">
        <v>89665</v>
      </c>
      <c r="I117" s="195">
        <v>16718</v>
      </c>
      <c r="J117" s="195">
        <v>9723</v>
      </c>
      <c r="K117" s="195">
        <v>2096</v>
      </c>
      <c r="L117" s="195">
        <f t="shared" si="5"/>
        <v>118202</v>
      </c>
      <c r="N117" s="195">
        <v>0</v>
      </c>
      <c r="O117" s="195">
        <v>9005</v>
      </c>
      <c r="P117" s="195">
        <v>8381</v>
      </c>
      <c r="Q117" s="195">
        <f t="shared" si="3"/>
        <v>17386</v>
      </c>
      <c r="S117" s="195">
        <v>84275</v>
      </c>
      <c r="T117" s="195">
        <v>949</v>
      </c>
      <c r="U117" s="195">
        <v>85224</v>
      </c>
    </row>
    <row r="118" spans="1:21">
      <c r="A118" s="193">
        <v>32900</v>
      </c>
      <c r="B118" s="194" t="s">
        <v>103</v>
      </c>
      <c r="C118" s="209">
        <f t="shared" si="4"/>
        <v>5.7085979142526069E-3</v>
      </c>
      <c r="D118" s="209">
        <v>5.8069000000000003E-3</v>
      </c>
      <c r="E118" s="210">
        <v>-176390</v>
      </c>
      <c r="F118" s="195">
        <v>-246326</v>
      </c>
      <c r="G118" s="195"/>
      <c r="H118" s="195">
        <v>251641</v>
      </c>
      <c r="I118" s="195">
        <v>46919</v>
      </c>
      <c r="J118" s="195">
        <v>27287</v>
      </c>
      <c r="K118" s="195">
        <v>4039</v>
      </c>
      <c r="L118" s="195">
        <f t="shared" si="5"/>
        <v>329886</v>
      </c>
      <c r="N118" s="195">
        <v>0</v>
      </c>
      <c r="O118" s="195">
        <v>25272</v>
      </c>
      <c r="P118" s="195">
        <v>7417</v>
      </c>
      <c r="Q118" s="195">
        <f t="shared" si="3"/>
        <v>32689</v>
      </c>
      <c r="S118" s="195">
        <v>236513</v>
      </c>
      <c r="T118" s="195">
        <v>-457</v>
      </c>
      <c r="U118" s="195">
        <v>236056</v>
      </c>
    </row>
    <row r="119" spans="1:21">
      <c r="A119" s="193">
        <v>32901</v>
      </c>
      <c r="B119" s="194" t="s">
        <v>347</v>
      </c>
      <c r="C119" s="209">
        <f t="shared" si="4"/>
        <v>1.1879490150637312E-4</v>
      </c>
      <c r="D119" s="209">
        <v>1.5809999999999999E-4</v>
      </c>
      <c r="E119" s="210">
        <v>-4802</v>
      </c>
      <c r="F119" s="195">
        <v>-5126</v>
      </c>
      <c r="G119" s="195"/>
      <c r="H119" s="195">
        <v>5237</v>
      </c>
      <c r="I119" s="195">
        <v>976</v>
      </c>
      <c r="J119" s="195">
        <v>568</v>
      </c>
      <c r="K119" s="195">
        <v>4153</v>
      </c>
      <c r="L119" s="195">
        <f t="shared" si="5"/>
        <v>10934</v>
      </c>
      <c r="N119" s="195">
        <v>0</v>
      </c>
      <c r="O119" s="195">
        <v>526</v>
      </c>
      <c r="P119" s="195">
        <v>2222</v>
      </c>
      <c r="Q119" s="195">
        <f t="shared" si="3"/>
        <v>2748</v>
      </c>
      <c r="S119" s="195">
        <v>4922</v>
      </c>
      <c r="T119" s="195">
        <v>647</v>
      </c>
      <c r="U119" s="195">
        <v>5569</v>
      </c>
    </row>
    <row r="120" spans="1:21">
      <c r="A120" s="193">
        <v>32905</v>
      </c>
      <c r="B120" s="194" t="s">
        <v>104</v>
      </c>
      <c r="C120" s="209">
        <f t="shared" si="4"/>
        <v>7.6210892236384703E-4</v>
      </c>
      <c r="D120" s="209">
        <v>8.1189999999999995E-4</v>
      </c>
      <c r="E120" s="210">
        <v>-24662</v>
      </c>
      <c r="F120" s="195">
        <v>-32885</v>
      </c>
      <c r="G120" s="195"/>
      <c r="H120" s="195">
        <v>33594</v>
      </c>
      <c r="I120" s="195">
        <v>6264</v>
      </c>
      <c r="J120" s="195">
        <v>3643</v>
      </c>
      <c r="K120" s="195">
        <v>9808</v>
      </c>
      <c r="L120" s="195">
        <f t="shared" si="5"/>
        <v>53309</v>
      </c>
      <c r="N120" s="195">
        <v>0</v>
      </c>
      <c r="O120" s="195">
        <v>3374</v>
      </c>
      <c r="P120" s="195">
        <v>0</v>
      </c>
      <c r="Q120" s="195">
        <f t="shared" si="3"/>
        <v>3374</v>
      </c>
      <c r="S120" s="195">
        <v>31575</v>
      </c>
      <c r="T120" s="195">
        <v>2012</v>
      </c>
      <c r="U120" s="195">
        <v>33587</v>
      </c>
    </row>
    <row r="121" spans="1:21">
      <c r="A121" s="193">
        <v>32910</v>
      </c>
      <c r="B121" s="194" t="s">
        <v>105</v>
      </c>
      <c r="C121" s="209">
        <f t="shared" si="4"/>
        <v>1.0888064889918888E-3</v>
      </c>
      <c r="D121" s="209">
        <v>1.0816999999999999E-3</v>
      </c>
      <c r="E121" s="210">
        <v>-32858</v>
      </c>
      <c r="F121" s="195">
        <v>-46982</v>
      </c>
      <c r="G121" s="195"/>
      <c r="H121" s="195">
        <v>47995</v>
      </c>
      <c r="I121" s="195">
        <v>8949</v>
      </c>
      <c r="J121" s="195">
        <v>5204</v>
      </c>
      <c r="K121" s="195">
        <v>817</v>
      </c>
      <c r="L121" s="195">
        <f t="shared" si="5"/>
        <v>62965</v>
      </c>
      <c r="N121" s="195">
        <v>0</v>
      </c>
      <c r="O121" s="195">
        <v>4820</v>
      </c>
      <c r="P121" s="195">
        <v>477</v>
      </c>
      <c r="Q121" s="195">
        <f t="shared" si="3"/>
        <v>5297</v>
      </c>
      <c r="S121" s="195">
        <v>45110</v>
      </c>
      <c r="T121" s="195">
        <v>339</v>
      </c>
      <c r="U121" s="195">
        <v>45449</v>
      </c>
    </row>
    <row r="122" spans="1:21">
      <c r="A122" s="193">
        <v>32920</v>
      </c>
      <c r="B122" s="194" t="s">
        <v>106</v>
      </c>
      <c r="C122" s="209">
        <f t="shared" si="4"/>
        <v>9.2730011587485511E-4</v>
      </c>
      <c r="D122" s="209">
        <v>9.2880000000000002E-4</v>
      </c>
      <c r="E122" s="210">
        <v>-28213</v>
      </c>
      <c r="F122" s="195">
        <v>-40013</v>
      </c>
      <c r="G122" s="195"/>
      <c r="H122" s="195">
        <v>40876</v>
      </c>
      <c r="I122" s="195">
        <v>7621</v>
      </c>
      <c r="J122" s="195">
        <v>4432</v>
      </c>
      <c r="K122" s="195">
        <v>0</v>
      </c>
      <c r="L122" s="195">
        <f t="shared" si="5"/>
        <v>52929</v>
      </c>
      <c r="N122" s="195">
        <v>0</v>
      </c>
      <c r="O122" s="195">
        <v>4105</v>
      </c>
      <c r="P122" s="195">
        <v>4199</v>
      </c>
      <c r="Q122" s="195">
        <f t="shared" si="3"/>
        <v>8304</v>
      </c>
      <c r="S122" s="195">
        <v>38419</v>
      </c>
      <c r="T122" s="195">
        <v>-1194</v>
      </c>
      <c r="U122" s="195">
        <v>37225</v>
      </c>
    </row>
    <row r="123" spans="1:21">
      <c r="A123" s="193">
        <v>33000</v>
      </c>
      <c r="B123" s="194" t="s">
        <v>107</v>
      </c>
      <c r="C123" s="209">
        <f t="shared" si="4"/>
        <v>2.1669988412514486E-3</v>
      </c>
      <c r="D123" s="209">
        <v>2.1971999999999998E-3</v>
      </c>
      <c r="E123" s="210">
        <v>-66742</v>
      </c>
      <c r="F123" s="195">
        <v>-93506</v>
      </c>
      <c r="G123" s="195"/>
      <c r="H123" s="195">
        <v>95524</v>
      </c>
      <c r="I123" s="195">
        <v>17811</v>
      </c>
      <c r="J123" s="195">
        <v>10358</v>
      </c>
      <c r="K123" s="195">
        <v>612</v>
      </c>
      <c r="L123" s="195">
        <f t="shared" si="5"/>
        <v>124305</v>
      </c>
      <c r="N123" s="195">
        <v>0</v>
      </c>
      <c r="O123" s="195">
        <v>9593</v>
      </c>
      <c r="P123" s="195">
        <v>3338</v>
      </c>
      <c r="Q123" s="195">
        <f t="shared" si="3"/>
        <v>12931</v>
      </c>
      <c r="S123" s="195">
        <v>89781</v>
      </c>
      <c r="T123" s="195">
        <v>-790</v>
      </c>
      <c r="U123" s="195">
        <v>88991</v>
      </c>
    </row>
    <row r="124" spans="1:21">
      <c r="A124" s="193">
        <v>33001</v>
      </c>
      <c r="B124" s="194" t="s">
        <v>108</v>
      </c>
      <c r="C124" s="209">
        <f t="shared" si="4"/>
        <v>5.1888760139049824E-5</v>
      </c>
      <c r="D124" s="209">
        <v>6.8499999999999998E-5</v>
      </c>
      <c r="E124" s="210">
        <v>-2081</v>
      </c>
      <c r="F124" s="195">
        <v>-2239</v>
      </c>
      <c r="G124" s="195"/>
      <c r="H124" s="195">
        <v>2288</v>
      </c>
      <c r="I124" s="195">
        <v>427</v>
      </c>
      <c r="J124" s="195">
        <v>248</v>
      </c>
      <c r="K124" s="195">
        <v>2009</v>
      </c>
      <c r="L124" s="195">
        <f t="shared" si="5"/>
        <v>4972</v>
      </c>
      <c r="N124" s="195">
        <v>0</v>
      </c>
      <c r="O124" s="195">
        <v>230</v>
      </c>
      <c r="P124" s="195">
        <v>358</v>
      </c>
      <c r="Q124" s="195">
        <f t="shared" si="3"/>
        <v>588</v>
      </c>
      <c r="S124" s="195">
        <v>2150</v>
      </c>
      <c r="T124" s="195">
        <v>-84</v>
      </c>
      <c r="U124" s="195">
        <v>2066</v>
      </c>
    </row>
    <row r="125" spans="1:21">
      <c r="A125" s="193">
        <v>33027</v>
      </c>
      <c r="B125" s="194" t="s">
        <v>109</v>
      </c>
      <c r="C125" s="209">
        <f t="shared" si="4"/>
        <v>2.9130938586326767E-4</v>
      </c>
      <c r="D125" s="209">
        <v>2.7569999999999998E-4</v>
      </c>
      <c r="E125" s="210">
        <v>-8375</v>
      </c>
      <c r="F125" s="195">
        <v>-12570</v>
      </c>
      <c r="G125" s="195"/>
      <c r="H125" s="195">
        <v>12841</v>
      </c>
      <c r="I125" s="195">
        <v>2394</v>
      </c>
      <c r="J125" s="195">
        <v>1392</v>
      </c>
      <c r="K125" s="195">
        <v>0</v>
      </c>
      <c r="L125" s="195">
        <f t="shared" si="5"/>
        <v>16627</v>
      </c>
      <c r="N125" s="195">
        <v>0</v>
      </c>
      <c r="O125" s="195">
        <v>1290</v>
      </c>
      <c r="P125" s="195">
        <v>6053</v>
      </c>
      <c r="Q125" s="195">
        <f t="shared" si="3"/>
        <v>7343</v>
      </c>
      <c r="S125" s="195">
        <v>12069</v>
      </c>
      <c r="T125" s="195">
        <v>-2189</v>
      </c>
      <c r="U125" s="195">
        <v>9880</v>
      </c>
    </row>
    <row r="126" spans="1:21">
      <c r="A126" s="193">
        <v>33100</v>
      </c>
      <c r="B126" s="194" t="s">
        <v>110</v>
      </c>
      <c r="C126" s="209">
        <f t="shared" si="4"/>
        <v>2.9520046349942063E-3</v>
      </c>
      <c r="D126" s="209">
        <v>3.0685E-3</v>
      </c>
      <c r="E126" s="210">
        <v>-93209</v>
      </c>
      <c r="F126" s="195">
        <v>-127379</v>
      </c>
      <c r="G126" s="195"/>
      <c r="H126" s="195">
        <v>130127</v>
      </c>
      <c r="I126" s="195">
        <v>24262</v>
      </c>
      <c r="J126" s="195">
        <v>14111</v>
      </c>
      <c r="K126" s="195">
        <v>16680</v>
      </c>
      <c r="L126" s="195">
        <f t="shared" si="5"/>
        <v>185180</v>
      </c>
      <c r="N126" s="195">
        <v>0</v>
      </c>
      <c r="O126" s="195">
        <v>13069</v>
      </c>
      <c r="P126" s="195">
        <v>0</v>
      </c>
      <c r="Q126" s="195">
        <f t="shared" si="3"/>
        <v>13069</v>
      </c>
      <c r="S126" s="195">
        <v>122304</v>
      </c>
      <c r="T126" s="195">
        <v>3706</v>
      </c>
      <c r="U126" s="195">
        <v>126010</v>
      </c>
    </row>
    <row r="127" spans="1:21">
      <c r="A127" s="193">
        <v>33105</v>
      </c>
      <c r="B127" s="194" t="s">
        <v>111</v>
      </c>
      <c r="C127" s="209">
        <f t="shared" si="4"/>
        <v>3.1758980301274621E-4</v>
      </c>
      <c r="D127" s="209">
        <v>3.392E-4</v>
      </c>
      <c r="E127" s="210">
        <v>-10304</v>
      </c>
      <c r="F127" s="195">
        <v>-13704</v>
      </c>
      <c r="G127" s="195"/>
      <c r="H127" s="195">
        <v>14000</v>
      </c>
      <c r="I127" s="195">
        <v>2610</v>
      </c>
      <c r="J127" s="195">
        <v>1518</v>
      </c>
      <c r="K127" s="195">
        <v>3717</v>
      </c>
      <c r="L127" s="195">
        <f t="shared" si="5"/>
        <v>21845</v>
      </c>
      <c r="N127" s="195">
        <v>0</v>
      </c>
      <c r="O127" s="195">
        <v>1406</v>
      </c>
      <c r="P127" s="195">
        <v>0</v>
      </c>
      <c r="Q127" s="195">
        <f t="shared" si="3"/>
        <v>1406</v>
      </c>
      <c r="S127" s="195">
        <v>13158</v>
      </c>
      <c r="T127" s="195">
        <v>786</v>
      </c>
      <c r="U127" s="195">
        <v>13944</v>
      </c>
    </row>
    <row r="128" spans="1:21">
      <c r="A128" s="193">
        <v>33200</v>
      </c>
      <c r="B128" s="194" t="s">
        <v>112</v>
      </c>
      <c r="C128" s="209">
        <f t="shared" si="4"/>
        <v>1.4104889918887602E-2</v>
      </c>
      <c r="D128" s="209">
        <v>1.3694E-2</v>
      </c>
      <c r="E128" s="210">
        <v>-415969</v>
      </c>
      <c r="F128" s="195">
        <v>-608626</v>
      </c>
      <c r="G128" s="195"/>
      <c r="H128" s="195">
        <v>621758</v>
      </c>
      <c r="I128" s="195">
        <v>115928</v>
      </c>
      <c r="J128" s="195">
        <v>67421</v>
      </c>
      <c r="K128" s="195">
        <v>0</v>
      </c>
      <c r="L128" s="195">
        <f t="shared" si="5"/>
        <v>805107</v>
      </c>
      <c r="N128" s="195">
        <v>0</v>
      </c>
      <c r="O128" s="195">
        <v>62442</v>
      </c>
      <c r="P128" s="195">
        <v>73490</v>
      </c>
      <c r="Q128" s="195">
        <f t="shared" si="3"/>
        <v>135932</v>
      </c>
      <c r="S128" s="195">
        <v>584380</v>
      </c>
      <c r="T128" s="195">
        <v>-17432</v>
      </c>
      <c r="U128" s="195">
        <v>566948</v>
      </c>
    </row>
    <row r="129" spans="1:21">
      <c r="A129" s="193">
        <v>33202</v>
      </c>
      <c r="B129" s="194" t="s">
        <v>113</v>
      </c>
      <c r="C129" s="209">
        <f t="shared" si="4"/>
        <v>2.3279258400926998E-4</v>
      </c>
      <c r="D129" s="209">
        <v>2.4149999999999999E-4</v>
      </c>
      <c r="E129" s="210">
        <v>-7336</v>
      </c>
      <c r="F129" s="195">
        <v>-10045</v>
      </c>
      <c r="G129" s="195"/>
      <c r="H129" s="195">
        <v>10262</v>
      </c>
      <c r="I129" s="195">
        <v>1913</v>
      </c>
      <c r="J129" s="195">
        <v>1113</v>
      </c>
      <c r="K129" s="195">
        <v>130</v>
      </c>
      <c r="L129" s="195">
        <f t="shared" si="5"/>
        <v>13418</v>
      </c>
      <c r="N129" s="195">
        <v>0</v>
      </c>
      <c r="O129" s="195">
        <v>1031</v>
      </c>
      <c r="P129" s="195">
        <v>4460</v>
      </c>
      <c r="Q129" s="195">
        <f t="shared" si="3"/>
        <v>5491</v>
      </c>
      <c r="S129" s="195">
        <v>9645</v>
      </c>
      <c r="T129" s="195">
        <v>-1813</v>
      </c>
      <c r="U129" s="195">
        <v>7832</v>
      </c>
    </row>
    <row r="130" spans="1:21">
      <c r="A130" s="193">
        <v>33203</v>
      </c>
      <c r="B130" s="194" t="s">
        <v>114</v>
      </c>
      <c r="C130" s="209">
        <f t="shared" si="4"/>
        <v>1.3939745075318655E-4</v>
      </c>
      <c r="D130" s="209">
        <v>1.228E-4</v>
      </c>
      <c r="E130" s="210">
        <v>-3730</v>
      </c>
      <c r="F130" s="195">
        <v>-6015</v>
      </c>
      <c r="G130" s="195"/>
      <c r="H130" s="195">
        <v>6145</v>
      </c>
      <c r="I130" s="195">
        <v>1146</v>
      </c>
      <c r="J130" s="195">
        <v>666</v>
      </c>
      <c r="K130" s="195">
        <v>0</v>
      </c>
      <c r="L130" s="195">
        <f t="shared" si="5"/>
        <v>7957</v>
      </c>
      <c r="N130" s="195">
        <v>0</v>
      </c>
      <c r="O130" s="195">
        <v>617</v>
      </c>
      <c r="P130" s="195">
        <v>3011</v>
      </c>
      <c r="Q130" s="195">
        <f t="shared" si="3"/>
        <v>3628</v>
      </c>
      <c r="S130" s="195">
        <v>5775</v>
      </c>
      <c r="T130" s="195">
        <v>-843</v>
      </c>
      <c r="U130" s="195">
        <v>4932</v>
      </c>
    </row>
    <row r="131" spans="1:21">
      <c r="A131" s="193">
        <v>33204</v>
      </c>
      <c r="B131" s="194" t="s">
        <v>115</v>
      </c>
      <c r="C131" s="209">
        <f t="shared" si="4"/>
        <v>3.9990730011587488E-4</v>
      </c>
      <c r="D131" s="209">
        <v>3.7790000000000002E-4</v>
      </c>
      <c r="E131" s="210">
        <v>-11479</v>
      </c>
      <c r="F131" s="195">
        <v>-17256</v>
      </c>
      <c r="G131" s="195"/>
      <c r="H131" s="195">
        <v>17628</v>
      </c>
      <c r="I131" s="195">
        <v>3287</v>
      </c>
      <c r="J131" s="195">
        <v>1912</v>
      </c>
      <c r="K131" s="195">
        <v>1528</v>
      </c>
      <c r="L131" s="195">
        <f t="shared" si="5"/>
        <v>24355</v>
      </c>
      <c r="N131" s="195">
        <v>0</v>
      </c>
      <c r="O131" s="195">
        <v>1770</v>
      </c>
      <c r="P131" s="195">
        <v>5303</v>
      </c>
      <c r="Q131" s="195">
        <f t="shared" si="3"/>
        <v>7073</v>
      </c>
      <c r="S131" s="195">
        <v>16568</v>
      </c>
      <c r="T131" s="195">
        <v>-1706</v>
      </c>
      <c r="U131" s="195">
        <v>14862</v>
      </c>
    </row>
    <row r="132" spans="1:21">
      <c r="A132" s="193">
        <v>33205</v>
      </c>
      <c r="B132" s="194" t="s">
        <v>116</v>
      </c>
      <c r="C132" s="209">
        <f t="shared" si="4"/>
        <v>1.043406720741599E-3</v>
      </c>
      <c r="D132" s="209">
        <v>1.0970999999999999E-3</v>
      </c>
      <c r="E132" s="210">
        <v>-33326</v>
      </c>
      <c r="F132" s="195">
        <v>-45023</v>
      </c>
      <c r="G132" s="195"/>
      <c r="H132" s="195">
        <v>45994</v>
      </c>
      <c r="I132" s="195">
        <v>8576</v>
      </c>
      <c r="J132" s="195">
        <v>4987</v>
      </c>
      <c r="K132" s="195">
        <v>12321</v>
      </c>
      <c r="L132" s="195">
        <f t="shared" si="5"/>
        <v>71878</v>
      </c>
      <c r="N132" s="195">
        <v>0</v>
      </c>
      <c r="O132" s="195">
        <v>4619</v>
      </c>
      <c r="P132" s="195">
        <v>0</v>
      </c>
      <c r="Q132" s="195">
        <f t="shared" si="3"/>
        <v>4619</v>
      </c>
      <c r="S132" s="195">
        <v>43229</v>
      </c>
      <c r="T132" s="195">
        <v>2109</v>
      </c>
      <c r="U132" s="195">
        <v>45338</v>
      </c>
    </row>
    <row r="133" spans="1:21">
      <c r="A133" s="193">
        <v>33206</v>
      </c>
      <c r="B133" s="194" t="s">
        <v>117</v>
      </c>
      <c r="C133" s="209">
        <f t="shared" si="4"/>
        <v>1.0280417149478563E-4</v>
      </c>
      <c r="D133" s="209">
        <v>1.058E-4</v>
      </c>
      <c r="E133" s="210">
        <v>-3214</v>
      </c>
      <c r="F133" s="195">
        <v>-4436</v>
      </c>
      <c r="G133" s="195"/>
      <c r="H133" s="195">
        <v>4532</v>
      </c>
      <c r="I133" s="195">
        <v>845</v>
      </c>
      <c r="J133" s="195">
        <v>491</v>
      </c>
      <c r="K133" s="195">
        <v>289</v>
      </c>
      <c r="L133" s="195">
        <f t="shared" si="5"/>
        <v>6157</v>
      </c>
      <c r="N133" s="195">
        <v>0</v>
      </c>
      <c r="O133" s="195">
        <v>455</v>
      </c>
      <c r="P133" s="195">
        <v>653</v>
      </c>
      <c r="Q133" s="195">
        <f t="shared" si="3"/>
        <v>1108</v>
      </c>
      <c r="S133" s="195">
        <v>4259</v>
      </c>
      <c r="T133" s="195">
        <v>-215</v>
      </c>
      <c r="U133" s="195">
        <v>4044</v>
      </c>
    </row>
    <row r="134" spans="1:21">
      <c r="A134" s="193">
        <v>33207</v>
      </c>
      <c r="B134" s="194" t="s">
        <v>316</v>
      </c>
      <c r="C134" s="209">
        <f t="shared" si="4"/>
        <v>3.8081112398609504E-4</v>
      </c>
      <c r="D134" s="209">
        <v>3.347E-4</v>
      </c>
      <c r="E134" s="210">
        <v>-10167</v>
      </c>
      <c r="F134" s="195">
        <v>-16432</v>
      </c>
      <c r="G134" s="195"/>
      <c r="H134" s="195">
        <v>16786</v>
      </c>
      <c r="I134" s="195">
        <v>3130</v>
      </c>
      <c r="J134" s="195">
        <v>1820</v>
      </c>
      <c r="K134" s="195">
        <v>0</v>
      </c>
      <c r="L134" s="195">
        <f t="shared" si="5"/>
        <v>21736</v>
      </c>
      <c r="N134" s="195">
        <v>0</v>
      </c>
      <c r="O134" s="195">
        <v>1686</v>
      </c>
      <c r="P134" s="195">
        <v>14684</v>
      </c>
      <c r="Q134" s="195">
        <f t="shared" ref="Q134:Q197" si="6">SUM(N134:P134)</f>
        <v>16370</v>
      </c>
      <c r="S134" s="195">
        <v>15777</v>
      </c>
      <c r="T134" s="195">
        <v>-4422</v>
      </c>
      <c r="U134" s="195">
        <v>11355</v>
      </c>
    </row>
    <row r="135" spans="1:21">
      <c r="A135" s="193">
        <v>33208</v>
      </c>
      <c r="B135" s="194" t="s">
        <v>317</v>
      </c>
      <c r="C135" s="209">
        <f t="shared" ref="C135:C198" si="7">F135/$F$301</f>
        <v>0</v>
      </c>
      <c r="D135" s="209">
        <v>0</v>
      </c>
      <c r="E135" s="210">
        <v>0</v>
      </c>
      <c r="F135" s="195">
        <v>0</v>
      </c>
      <c r="G135" s="195"/>
      <c r="H135" s="195">
        <v>0</v>
      </c>
      <c r="I135" s="195">
        <v>0</v>
      </c>
      <c r="J135" s="195">
        <v>0</v>
      </c>
      <c r="K135" s="195">
        <v>669</v>
      </c>
      <c r="L135" s="195">
        <f t="shared" ref="L135:L198" si="8">SUM(H135:K135)</f>
        <v>669</v>
      </c>
      <c r="N135" s="195">
        <v>0</v>
      </c>
      <c r="O135" s="195">
        <v>0</v>
      </c>
      <c r="P135" s="195">
        <v>0</v>
      </c>
      <c r="Q135" s="195">
        <f t="shared" si="6"/>
        <v>0</v>
      </c>
      <c r="S135" s="195">
        <v>0</v>
      </c>
      <c r="T135" s="195">
        <v>669</v>
      </c>
      <c r="U135" s="195">
        <v>669</v>
      </c>
    </row>
    <row r="136" spans="1:21">
      <c r="A136" s="193">
        <v>33209</v>
      </c>
      <c r="B136" s="194" t="s">
        <v>318</v>
      </c>
      <c r="C136" s="209">
        <f t="shared" si="7"/>
        <v>1.0570104287369641E-4</v>
      </c>
      <c r="D136" s="209">
        <v>9.5699999999999995E-5</v>
      </c>
      <c r="E136" s="210">
        <v>-2907</v>
      </c>
      <c r="F136" s="195">
        <v>-4561</v>
      </c>
      <c r="G136" s="195"/>
      <c r="H136" s="195">
        <v>4659</v>
      </c>
      <c r="I136" s="195">
        <v>869</v>
      </c>
      <c r="J136" s="195">
        <v>505</v>
      </c>
      <c r="K136" s="195">
        <v>0</v>
      </c>
      <c r="L136" s="195">
        <f t="shared" si="8"/>
        <v>6033</v>
      </c>
      <c r="N136" s="195">
        <v>0</v>
      </c>
      <c r="O136" s="195">
        <v>468</v>
      </c>
      <c r="P136" s="195">
        <v>3584</v>
      </c>
      <c r="Q136" s="195">
        <f t="shared" si="6"/>
        <v>4052</v>
      </c>
      <c r="S136" s="195">
        <v>4379</v>
      </c>
      <c r="T136" s="195">
        <v>-833</v>
      </c>
      <c r="U136" s="195">
        <v>3546</v>
      </c>
    </row>
    <row r="137" spans="1:21">
      <c r="A137" s="193">
        <v>33300</v>
      </c>
      <c r="B137" s="194" t="s">
        <v>118</v>
      </c>
      <c r="C137" s="209">
        <f t="shared" si="7"/>
        <v>2.0183082271147163E-3</v>
      </c>
      <c r="D137" s="209">
        <v>2.0525000000000001E-3</v>
      </c>
      <c r="E137" s="210">
        <v>-62347</v>
      </c>
      <c r="F137" s="195">
        <v>-87090</v>
      </c>
      <c r="G137" s="195"/>
      <c r="H137" s="195">
        <v>88969</v>
      </c>
      <c r="I137" s="195">
        <v>16588</v>
      </c>
      <c r="J137" s="195">
        <v>9647</v>
      </c>
      <c r="K137" s="195">
        <v>1794</v>
      </c>
      <c r="L137" s="195">
        <f t="shared" si="8"/>
        <v>116998</v>
      </c>
      <c r="N137" s="195">
        <v>0</v>
      </c>
      <c r="O137" s="195">
        <v>8935</v>
      </c>
      <c r="P137" s="195">
        <v>2584</v>
      </c>
      <c r="Q137" s="195">
        <f t="shared" si="6"/>
        <v>11519</v>
      </c>
      <c r="S137" s="195">
        <v>83620</v>
      </c>
      <c r="T137" s="195">
        <v>-497</v>
      </c>
      <c r="U137" s="195">
        <v>83123</v>
      </c>
    </row>
    <row r="138" spans="1:21">
      <c r="A138" s="193">
        <v>33305</v>
      </c>
      <c r="B138" s="194" t="s">
        <v>119</v>
      </c>
      <c r="C138" s="209">
        <f t="shared" si="7"/>
        <v>4.6250289687137892E-4</v>
      </c>
      <c r="D138" s="209">
        <v>4.6759999999999998E-4</v>
      </c>
      <c r="E138" s="210">
        <v>-14204</v>
      </c>
      <c r="F138" s="195">
        <v>-19957</v>
      </c>
      <c r="G138" s="195"/>
      <c r="H138" s="195">
        <v>20387</v>
      </c>
      <c r="I138" s="195">
        <v>3801</v>
      </c>
      <c r="J138" s="195">
        <v>2211</v>
      </c>
      <c r="K138" s="195">
        <v>7733</v>
      </c>
      <c r="L138" s="195">
        <f t="shared" si="8"/>
        <v>34132</v>
      </c>
      <c r="N138" s="195">
        <v>0</v>
      </c>
      <c r="O138" s="195">
        <v>2047</v>
      </c>
      <c r="P138" s="195">
        <v>0</v>
      </c>
      <c r="Q138" s="195">
        <f t="shared" si="6"/>
        <v>2047</v>
      </c>
      <c r="S138" s="195">
        <v>19162</v>
      </c>
      <c r="T138" s="195">
        <v>3142</v>
      </c>
      <c r="U138" s="195">
        <v>22304</v>
      </c>
    </row>
    <row r="139" spans="1:21">
      <c r="A139" s="193">
        <v>33400</v>
      </c>
      <c r="B139" s="194" t="s">
        <v>120</v>
      </c>
      <c r="C139" s="209">
        <f t="shared" si="7"/>
        <v>1.8196709154113557E-2</v>
      </c>
      <c r="D139" s="209">
        <v>1.8298100000000001E-2</v>
      </c>
      <c r="E139" s="210">
        <v>-555823</v>
      </c>
      <c r="F139" s="195">
        <v>-785188</v>
      </c>
      <c r="G139" s="195"/>
      <c r="H139" s="195">
        <v>802129</v>
      </c>
      <c r="I139" s="195">
        <v>149559</v>
      </c>
      <c r="J139" s="195">
        <v>86980</v>
      </c>
      <c r="K139" s="195">
        <v>7132</v>
      </c>
      <c r="L139" s="195">
        <f t="shared" si="8"/>
        <v>1045800</v>
      </c>
      <c r="N139" s="195">
        <v>0</v>
      </c>
      <c r="O139" s="195">
        <v>80557</v>
      </c>
      <c r="P139" s="195">
        <v>19412</v>
      </c>
      <c r="Q139" s="195">
        <f t="shared" si="6"/>
        <v>99969</v>
      </c>
      <c r="S139" s="195">
        <v>753907</v>
      </c>
      <c r="T139" s="195">
        <v>-1676</v>
      </c>
      <c r="U139" s="195">
        <v>752231</v>
      </c>
    </row>
    <row r="140" spans="1:21">
      <c r="A140" s="193">
        <v>33402</v>
      </c>
      <c r="B140" s="194" t="s">
        <v>121</v>
      </c>
      <c r="C140" s="209">
        <f t="shared" si="7"/>
        <v>1.5619930475086906E-4</v>
      </c>
      <c r="D140" s="209">
        <v>1.5660000000000001E-4</v>
      </c>
      <c r="E140" s="210">
        <v>-4757</v>
      </c>
      <c r="F140" s="195">
        <v>-6740</v>
      </c>
      <c r="G140" s="195"/>
      <c r="H140" s="195">
        <v>6885</v>
      </c>
      <c r="I140" s="195">
        <v>1284</v>
      </c>
      <c r="J140" s="195">
        <v>747</v>
      </c>
      <c r="K140" s="195">
        <v>0</v>
      </c>
      <c r="L140" s="195">
        <f t="shared" si="8"/>
        <v>8916</v>
      </c>
      <c r="N140" s="195">
        <v>0</v>
      </c>
      <c r="O140" s="195">
        <v>691</v>
      </c>
      <c r="P140" s="195">
        <v>1920</v>
      </c>
      <c r="Q140" s="195">
        <f t="shared" si="6"/>
        <v>2611</v>
      </c>
      <c r="S140" s="195">
        <v>6472</v>
      </c>
      <c r="T140" s="195">
        <v>-597</v>
      </c>
      <c r="U140" s="195">
        <v>5875</v>
      </c>
    </row>
    <row r="141" spans="1:21">
      <c r="A141" s="193">
        <v>33405</v>
      </c>
      <c r="B141" s="194" t="s">
        <v>122</v>
      </c>
      <c r="C141" s="209">
        <f t="shared" si="7"/>
        <v>1.5618076477404404E-3</v>
      </c>
      <c r="D141" s="209">
        <v>1.5941E-3</v>
      </c>
      <c r="E141" s="210">
        <v>-48422</v>
      </c>
      <c r="F141" s="195">
        <v>-67392</v>
      </c>
      <c r="G141" s="195"/>
      <c r="H141" s="195">
        <v>68846</v>
      </c>
      <c r="I141" s="195">
        <v>12836</v>
      </c>
      <c r="J141" s="195">
        <v>7465</v>
      </c>
      <c r="K141" s="195">
        <v>21192</v>
      </c>
      <c r="L141" s="195">
        <f t="shared" si="8"/>
        <v>110339</v>
      </c>
      <c r="N141" s="195">
        <v>0</v>
      </c>
      <c r="O141" s="195">
        <v>6914</v>
      </c>
      <c r="P141" s="195">
        <v>0</v>
      </c>
      <c r="Q141" s="195">
        <f t="shared" si="6"/>
        <v>6914</v>
      </c>
      <c r="S141" s="195">
        <v>64707</v>
      </c>
      <c r="T141" s="195">
        <v>6643</v>
      </c>
      <c r="U141" s="195">
        <v>71350</v>
      </c>
    </row>
    <row r="142" spans="1:21">
      <c r="A142" s="193">
        <v>33500</v>
      </c>
      <c r="B142" s="194" t="s">
        <v>123</v>
      </c>
      <c r="C142" s="209">
        <f t="shared" si="7"/>
        <v>2.7634994206257243E-3</v>
      </c>
      <c r="D142" s="209">
        <v>2.7937000000000001E-3</v>
      </c>
      <c r="E142" s="210">
        <v>-84861</v>
      </c>
      <c r="F142" s="195">
        <v>-119245</v>
      </c>
      <c r="G142" s="195"/>
      <c r="H142" s="195">
        <v>121818</v>
      </c>
      <c r="I142" s="195">
        <v>22713</v>
      </c>
      <c r="J142" s="195">
        <v>13210</v>
      </c>
      <c r="K142" s="195">
        <v>1867</v>
      </c>
      <c r="L142" s="195">
        <f t="shared" si="8"/>
        <v>159608</v>
      </c>
      <c r="N142" s="195">
        <v>0</v>
      </c>
      <c r="O142" s="195">
        <v>12234</v>
      </c>
      <c r="P142" s="195">
        <v>1654</v>
      </c>
      <c r="Q142" s="195">
        <f t="shared" si="6"/>
        <v>13888</v>
      </c>
      <c r="S142" s="195">
        <v>114495</v>
      </c>
      <c r="T142" s="195">
        <v>-191</v>
      </c>
      <c r="U142" s="195">
        <v>114304</v>
      </c>
    </row>
    <row r="143" spans="1:21">
      <c r="A143" s="193">
        <v>33501</v>
      </c>
      <c r="B143" s="194" t="s">
        <v>124</v>
      </c>
      <c r="C143" s="209">
        <f t="shared" si="7"/>
        <v>7.2305909617612982E-5</v>
      </c>
      <c r="D143" s="209">
        <v>6.7100000000000005E-5</v>
      </c>
      <c r="E143" s="210">
        <v>-2038</v>
      </c>
      <c r="F143" s="195">
        <v>-3120</v>
      </c>
      <c r="G143" s="195"/>
      <c r="H143" s="195">
        <v>3187</v>
      </c>
      <c r="I143" s="195">
        <v>594</v>
      </c>
      <c r="J143" s="195">
        <v>346</v>
      </c>
      <c r="K143" s="195">
        <v>0</v>
      </c>
      <c r="L143" s="195">
        <f t="shared" si="8"/>
        <v>4127</v>
      </c>
      <c r="N143" s="195">
        <v>0</v>
      </c>
      <c r="O143" s="195">
        <v>320</v>
      </c>
      <c r="P143" s="195">
        <v>790</v>
      </c>
      <c r="Q143" s="195">
        <f t="shared" si="6"/>
        <v>1110</v>
      </c>
      <c r="S143" s="195">
        <v>2995</v>
      </c>
      <c r="T143" s="195">
        <v>-285</v>
      </c>
      <c r="U143" s="195">
        <v>2710</v>
      </c>
    </row>
    <row r="144" spans="1:21">
      <c r="A144" s="193">
        <v>33600</v>
      </c>
      <c r="B144" s="194" t="s">
        <v>125</v>
      </c>
      <c r="C144" s="209">
        <f t="shared" si="7"/>
        <v>9.7882039397450757E-3</v>
      </c>
      <c r="D144" s="209">
        <v>1.0022700000000001E-2</v>
      </c>
      <c r="E144" s="210">
        <v>-304450</v>
      </c>
      <c r="F144" s="195">
        <v>-422361</v>
      </c>
      <c r="G144" s="195"/>
      <c r="H144" s="195">
        <v>431474</v>
      </c>
      <c r="I144" s="195">
        <v>80449</v>
      </c>
      <c r="J144" s="195">
        <v>46788</v>
      </c>
      <c r="K144" s="195">
        <v>12716</v>
      </c>
      <c r="L144" s="195">
        <f t="shared" si="8"/>
        <v>571427</v>
      </c>
      <c r="N144" s="195">
        <v>0</v>
      </c>
      <c r="O144" s="195">
        <v>43332</v>
      </c>
      <c r="P144" s="195">
        <v>36549</v>
      </c>
      <c r="Q144" s="195">
        <f t="shared" si="6"/>
        <v>79881</v>
      </c>
      <c r="S144" s="195">
        <v>405535</v>
      </c>
      <c r="T144" s="195">
        <v>-11534</v>
      </c>
      <c r="U144" s="195">
        <v>394001</v>
      </c>
    </row>
    <row r="145" spans="1:21">
      <c r="A145" s="193">
        <v>33605</v>
      </c>
      <c r="B145" s="194" t="s">
        <v>126</v>
      </c>
      <c r="C145" s="209">
        <f t="shared" si="7"/>
        <v>1.1126071842410196E-3</v>
      </c>
      <c r="D145" s="209">
        <v>1.1772E-3</v>
      </c>
      <c r="E145" s="210">
        <v>-35759</v>
      </c>
      <c r="F145" s="195">
        <v>-48009</v>
      </c>
      <c r="G145" s="195"/>
      <c r="H145" s="195">
        <v>49045</v>
      </c>
      <c r="I145" s="195">
        <v>9144</v>
      </c>
      <c r="J145" s="195">
        <v>5318</v>
      </c>
      <c r="K145" s="195">
        <v>21476</v>
      </c>
      <c r="L145" s="195">
        <f t="shared" si="8"/>
        <v>84983</v>
      </c>
      <c r="N145" s="195">
        <v>0</v>
      </c>
      <c r="O145" s="195">
        <v>4925</v>
      </c>
      <c r="P145" s="195">
        <v>0</v>
      </c>
      <c r="Q145" s="195">
        <f t="shared" si="6"/>
        <v>4925</v>
      </c>
      <c r="S145" s="195">
        <v>46096</v>
      </c>
      <c r="T145" s="195">
        <v>6341</v>
      </c>
      <c r="U145" s="195">
        <v>52437</v>
      </c>
    </row>
    <row r="146" spans="1:21">
      <c r="A146" s="193">
        <v>33700</v>
      </c>
      <c r="B146" s="194" t="s">
        <v>127</v>
      </c>
      <c r="C146" s="209">
        <f t="shared" si="7"/>
        <v>6.5161066048667442E-4</v>
      </c>
      <c r="D146" s="209">
        <v>6.5160000000000001E-4</v>
      </c>
      <c r="E146" s="210">
        <v>-19793</v>
      </c>
      <c r="F146" s="195">
        <v>-28117</v>
      </c>
      <c r="G146" s="195"/>
      <c r="H146" s="195">
        <v>28723</v>
      </c>
      <c r="I146" s="195">
        <v>5356</v>
      </c>
      <c r="J146" s="195">
        <v>3115</v>
      </c>
      <c r="K146" s="195">
        <v>1545</v>
      </c>
      <c r="L146" s="195">
        <f t="shared" si="8"/>
        <v>38739</v>
      </c>
      <c r="N146" s="195">
        <v>0</v>
      </c>
      <c r="O146" s="195">
        <v>2885</v>
      </c>
      <c r="P146" s="195">
        <v>0</v>
      </c>
      <c r="Q146" s="195">
        <f t="shared" si="6"/>
        <v>2885</v>
      </c>
      <c r="S146" s="195">
        <v>26996</v>
      </c>
      <c r="T146" s="195">
        <v>763</v>
      </c>
      <c r="U146" s="195">
        <v>27759</v>
      </c>
    </row>
    <row r="147" spans="1:21">
      <c r="A147" s="193">
        <v>33800</v>
      </c>
      <c r="B147" s="194" t="s">
        <v>128</v>
      </c>
      <c r="C147" s="209">
        <f t="shared" si="7"/>
        <v>4.7719582850521439E-4</v>
      </c>
      <c r="D147" s="209">
        <v>4.9560000000000001E-4</v>
      </c>
      <c r="E147" s="210">
        <v>-15054</v>
      </c>
      <c r="F147" s="195">
        <v>-20591</v>
      </c>
      <c r="G147" s="195"/>
      <c r="H147" s="195">
        <v>21035</v>
      </c>
      <c r="I147" s="195">
        <v>3922</v>
      </c>
      <c r="J147" s="195">
        <v>2281</v>
      </c>
      <c r="K147" s="195">
        <v>2956</v>
      </c>
      <c r="L147" s="195">
        <f t="shared" si="8"/>
        <v>30194</v>
      </c>
      <c r="N147" s="195">
        <v>0</v>
      </c>
      <c r="O147" s="195">
        <v>2113</v>
      </c>
      <c r="P147" s="195">
        <v>43</v>
      </c>
      <c r="Q147" s="195">
        <f t="shared" si="6"/>
        <v>2156</v>
      </c>
      <c r="S147" s="195">
        <v>19771</v>
      </c>
      <c r="T147" s="195">
        <v>394</v>
      </c>
      <c r="U147" s="195">
        <v>20165</v>
      </c>
    </row>
    <row r="148" spans="1:21">
      <c r="A148" s="193">
        <v>33900</v>
      </c>
      <c r="B148" s="194" t="s">
        <v>129</v>
      </c>
      <c r="C148" s="209">
        <f t="shared" si="7"/>
        <v>2.4240092699884127E-3</v>
      </c>
      <c r="D148" s="209">
        <v>2.4681E-3</v>
      </c>
      <c r="E148" s="210">
        <v>-74971</v>
      </c>
      <c r="F148" s="195">
        <v>-104596</v>
      </c>
      <c r="G148" s="195"/>
      <c r="H148" s="195">
        <v>106852</v>
      </c>
      <c r="I148" s="195">
        <v>19923</v>
      </c>
      <c r="J148" s="195">
        <v>11587</v>
      </c>
      <c r="K148" s="195">
        <v>15122</v>
      </c>
      <c r="L148" s="195">
        <f t="shared" si="8"/>
        <v>153484</v>
      </c>
      <c r="N148" s="195">
        <v>0</v>
      </c>
      <c r="O148" s="195">
        <v>10731</v>
      </c>
      <c r="P148" s="195">
        <v>0</v>
      </c>
      <c r="Q148" s="195">
        <f t="shared" si="6"/>
        <v>10731</v>
      </c>
      <c r="S148" s="195">
        <v>100429</v>
      </c>
      <c r="T148" s="195">
        <v>4974</v>
      </c>
      <c r="U148" s="195">
        <v>105403</v>
      </c>
    </row>
    <row r="149" spans="1:21">
      <c r="A149" s="193">
        <v>34000</v>
      </c>
      <c r="B149" s="194" t="s">
        <v>130</v>
      </c>
      <c r="C149" s="209">
        <f t="shared" si="7"/>
        <v>1.1051911935110082E-3</v>
      </c>
      <c r="D149" s="209">
        <v>1.1444999999999999E-3</v>
      </c>
      <c r="E149" s="210">
        <v>-34765</v>
      </c>
      <c r="F149" s="195">
        <v>-47689</v>
      </c>
      <c r="G149" s="195"/>
      <c r="H149" s="195">
        <v>48718</v>
      </c>
      <c r="I149" s="195">
        <v>9084</v>
      </c>
      <c r="J149" s="195">
        <v>5283</v>
      </c>
      <c r="K149" s="195">
        <v>3062</v>
      </c>
      <c r="L149" s="195">
        <f t="shared" si="8"/>
        <v>66147</v>
      </c>
      <c r="N149" s="195">
        <v>0</v>
      </c>
      <c r="O149" s="195">
        <v>4893</v>
      </c>
      <c r="P149" s="195">
        <v>1058</v>
      </c>
      <c r="Q149" s="195">
        <f t="shared" si="6"/>
        <v>5951</v>
      </c>
      <c r="S149" s="195">
        <v>45790</v>
      </c>
      <c r="T149" s="195">
        <v>-647</v>
      </c>
      <c r="U149" s="195">
        <v>45143</v>
      </c>
    </row>
    <row r="150" spans="1:21">
      <c r="A150" s="193">
        <v>34100</v>
      </c>
      <c r="B150" s="194" t="s">
        <v>131</v>
      </c>
      <c r="C150" s="209">
        <f t="shared" si="7"/>
        <v>2.5820811123986095E-2</v>
      </c>
      <c r="D150" s="209">
        <v>2.5632800000000001E-2</v>
      </c>
      <c r="E150" s="210">
        <v>-778622</v>
      </c>
      <c r="F150" s="195">
        <v>-1114168</v>
      </c>
      <c r="G150" s="195"/>
      <c r="H150" s="195">
        <v>1138207</v>
      </c>
      <c r="I150" s="195">
        <v>212221</v>
      </c>
      <c r="J150" s="195">
        <v>123423</v>
      </c>
      <c r="K150" s="195">
        <v>6784</v>
      </c>
      <c r="L150" s="195">
        <f t="shared" si="8"/>
        <v>1480635</v>
      </c>
      <c r="N150" s="195">
        <v>0</v>
      </c>
      <c r="O150" s="195">
        <v>114309</v>
      </c>
      <c r="P150" s="195">
        <v>62433</v>
      </c>
      <c r="Q150" s="195">
        <f t="shared" si="6"/>
        <v>176742</v>
      </c>
      <c r="S150" s="195">
        <v>1069782</v>
      </c>
      <c r="T150" s="195">
        <v>-19676</v>
      </c>
      <c r="U150" s="195">
        <v>1050106</v>
      </c>
    </row>
    <row r="151" spans="1:21">
      <c r="A151" s="193">
        <v>34105</v>
      </c>
      <c r="B151" s="194" t="s">
        <v>132</v>
      </c>
      <c r="C151" s="209">
        <f t="shared" si="7"/>
        <v>1.9342989571263037E-3</v>
      </c>
      <c r="D151" s="209">
        <v>2.0295000000000001E-3</v>
      </c>
      <c r="E151" s="210">
        <v>-61648</v>
      </c>
      <c r="F151" s="195">
        <v>-83465</v>
      </c>
      <c r="G151" s="195"/>
      <c r="H151" s="195">
        <v>85266</v>
      </c>
      <c r="I151" s="195">
        <v>15898</v>
      </c>
      <c r="J151" s="195">
        <v>9246</v>
      </c>
      <c r="K151" s="195">
        <v>32749</v>
      </c>
      <c r="L151" s="195">
        <f t="shared" si="8"/>
        <v>143159</v>
      </c>
      <c r="N151" s="195">
        <v>0</v>
      </c>
      <c r="O151" s="195">
        <v>8563</v>
      </c>
      <c r="P151" s="195">
        <v>0</v>
      </c>
      <c r="Q151" s="195">
        <f t="shared" si="6"/>
        <v>8563</v>
      </c>
      <c r="S151" s="195">
        <v>80140</v>
      </c>
      <c r="T151" s="195">
        <v>7317</v>
      </c>
      <c r="U151" s="195">
        <v>87457</v>
      </c>
    </row>
    <row r="152" spans="1:21">
      <c r="A152" s="193">
        <v>34200</v>
      </c>
      <c r="B152" s="194" t="s">
        <v>133</v>
      </c>
      <c r="C152" s="209">
        <f t="shared" si="7"/>
        <v>9.0150637311703363E-4</v>
      </c>
      <c r="D152" s="209">
        <v>8.5260000000000002E-4</v>
      </c>
      <c r="E152" s="210">
        <v>-25899</v>
      </c>
      <c r="F152" s="195">
        <v>-38900</v>
      </c>
      <c r="G152" s="195"/>
      <c r="H152" s="195">
        <v>39739</v>
      </c>
      <c r="I152" s="195">
        <v>7409</v>
      </c>
      <c r="J152" s="195">
        <v>4309</v>
      </c>
      <c r="K152" s="195">
        <v>3378</v>
      </c>
      <c r="L152" s="195">
        <f t="shared" si="8"/>
        <v>54835</v>
      </c>
      <c r="N152" s="195">
        <v>0</v>
      </c>
      <c r="O152" s="195">
        <v>3991</v>
      </c>
      <c r="P152" s="195">
        <v>3841</v>
      </c>
      <c r="Q152" s="195">
        <f t="shared" si="6"/>
        <v>7832</v>
      </c>
      <c r="S152" s="195">
        <v>37350</v>
      </c>
      <c r="T152" s="195">
        <v>2876</v>
      </c>
      <c r="U152" s="195">
        <v>40226</v>
      </c>
    </row>
    <row r="153" spans="1:21">
      <c r="A153" s="193">
        <v>34205</v>
      </c>
      <c r="B153" s="194" t="s">
        <v>134</v>
      </c>
      <c r="C153" s="209">
        <f t="shared" si="7"/>
        <v>3.5130938586326767E-4</v>
      </c>
      <c r="D153" s="209">
        <v>3.6670000000000002E-4</v>
      </c>
      <c r="E153" s="210">
        <v>-11139</v>
      </c>
      <c r="F153" s="195">
        <v>-15159</v>
      </c>
      <c r="G153" s="195"/>
      <c r="H153" s="195">
        <v>15486</v>
      </c>
      <c r="I153" s="195">
        <v>2887</v>
      </c>
      <c r="J153" s="195">
        <v>1679</v>
      </c>
      <c r="K153" s="195">
        <v>5839</v>
      </c>
      <c r="L153" s="195">
        <f t="shared" si="8"/>
        <v>25891</v>
      </c>
      <c r="N153" s="195">
        <v>0</v>
      </c>
      <c r="O153" s="195">
        <v>1555</v>
      </c>
      <c r="P153" s="195">
        <v>0</v>
      </c>
      <c r="Q153" s="195">
        <f t="shared" si="6"/>
        <v>1555</v>
      </c>
      <c r="S153" s="195">
        <v>14555</v>
      </c>
      <c r="T153" s="195">
        <v>1486</v>
      </c>
      <c r="U153" s="195">
        <v>16041</v>
      </c>
    </row>
    <row r="154" spans="1:21">
      <c r="A154" s="193">
        <v>34220</v>
      </c>
      <c r="B154" s="194" t="s">
        <v>135</v>
      </c>
      <c r="C154" s="209">
        <f t="shared" si="7"/>
        <v>9.6400926998841253E-4</v>
      </c>
      <c r="D154" s="209">
        <v>9.9749999999999991E-4</v>
      </c>
      <c r="E154" s="210">
        <v>-30300</v>
      </c>
      <c r="F154" s="195">
        <v>-41597</v>
      </c>
      <c r="G154" s="195"/>
      <c r="H154" s="195">
        <v>42494</v>
      </c>
      <c r="I154" s="195">
        <v>7923</v>
      </c>
      <c r="J154" s="195">
        <v>4608</v>
      </c>
      <c r="K154" s="195">
        <v>4276</v>
      </c>
      <c r="L154" s="195">
        <f t="shared" si="8"/>
        <v>59301</v>
      </c>
      <c r="N154" s="195">
        <v>0</v>
      </c>
      <c r="O154" s="195">
        <v>4268</v>
      </c>
      <c r="P154" s="195">
        <v>2914</v>
      </c>
      <c r="Q154" s="195">
        <f t="shared" si="6"/>
        <v>7182</v>
      </c>
      <c r="S154" s="195">
        <v>39939</v>
      </c>
      <c r="T154" s="195">
        <v>428</v>
      </c>
      <c r="U154" s="195">
        <v>40367</v>
      </c>
    </row>
    <row r="155" spans="1:21">
      <c r="A155" s="193">
        <v>34230</v>
      </c>
      <c r="B155" s="194" t="s">
        <v>136</v>
      </c>
      <c r="C155" s="209">
        <f t="shared" si="7"/>
        <v>3.1758980301274621E-4</v>
      </c>
      <c r="D155" s="209">
        <v>3.7169999999999998E-4</v>
      </c>
      <c r="E155" s="210">
        <v>-11291</v>
      </c>
      <c r="F155" s="195">
        <v>-13704</v>
      </c>
      <c r="G155" s="195"/>
      <c r="H155" s="195">
        <v>14000</v>
      </c>
      <c r="I155" s="195">
        <v>2610</v>
      </c>
      <c r="J155" s="195">
        <v>1518</v>
      </c>
      <c r="K155" s="195">
        <v>8120</v>
      </c>
      <c r="L155" s="195">
        <f t="shared" si="8"/>
        <v>26248</v>
      </c>
      <c r="N155" s="195">
        <v>0</v>
      </c>
      <c r="O155" s="195">
        <v>1406</v>
      </c>
      <c r="P155" s="195">
        <v>0</v>
      </c>
      <c r="Q155" s="195">
        <f t="shared" si="6"/>
        <v>1406</v>
      </c>
      <c r="S155" s="195">
        <v>13158</v>
      </c>
      <c r="T155" s="195">
        <v>1907</v>
      </c>
      <c r="U155" s="195">
        <v>15065</v>
      </c>
    </row>
    <row r="156" spans="1:21">
      <c r="A156" s="193">
        <v>34300</v>
      </c>
      <c r="B156" s="194" t="s">
        <v>137</v>
      </c>
      <c r="C156" s="209">
        <f t="shared" si="7"/>
        <v>6.3425028968713791E-3</v>
      </c>
      <c r="D156" s="209">
        <v>6.3990000000000002E-3</v>
      </c>
      <c r="E156" s="210">
        <v>-194376</v>
      </c>
      <c r="F156" s="195">
        <v>-273679</v>
      </c>
      <c r="G156" s="195"/>
      <c r="H156" s="195">
        <v>279584</v>
      </c>
      <c r="I156" s="195">
        <v>52129</v>
      </c>
      <c r="J156" s="195">
        <v>30317</v>
      </c>
      <c r="K156" s="195">
        <v>0</v>
      </c>
      <c r="L156" s="195">
        <f t="shared" si="8"/>
        <v>362030</v>
      </c>
      <c r="N156" s="195">
        <v>0</v>
      </c>
      <c r="O156" s="195">
        <v>28078</v>
      </c>
      <c r="P156" s="195">
        <v>19067</v>
      </c>
      <c r="Q156" s="195">
        <f t="shared" si="6"/>
        <v>47145</v>
      </c>
      <c r="S156" s="195">
        <v>262776</v>
      </c>
      <c r="T156" s="195">
        <v>-9037</v>
      </c>
      <c r="U156" s="195">
        <v>253739</v>
      </c>
    </row>
    <row r="157" spans="1:21">
      <c r="A157" s="193">
        <v>34400</v>
      </c>
      <c r="B157" s="194" t="s">
        <v>138</v>
      </c>
      <c r="C157" s="209">
        <f t="shared" si="7"/>
        <v>2.5056083429895711E-3</v>
      </c>
      <c r="D157" s="209">
        <v>2.4753000000000002E-3</v>
      </c>
      <c r="E157" s="210">
        <v>-75190</v>
      </c>
      <c r="F157" s="195">
        <v>-108117</v>
      </c>
      <c r="G157" s="195"/>
      <c r="H157" s="195">
        <v>110449</v>
      </c>
      <c r="I157" s="195">
        <v>20594</v>
      </c>
      <c r="J157" s="195">
        <v>11977</v>
      </c>
      <c r="K157" s="195">
        <v>1203</v>
      </c>
      <c r="L157" s="195">
        <f t="shared" si="8"/>
        <v>144223</v>
      </c>
      <c r="N157" s="195">
        <v>0</v>
      </c>
      <c r="O157" s="195">
        <v>11092</v>
      </c>
      <c r="P157" s="195">
        <v>5329</v>
      </c>
      <c r="Q157" s="195">
        <f t="shared" si="6"/>
        <v>16421</v>
      </c>
      <c r="S157" s="195">
        <v>103810</v>
      </c>
      <c r="T157" s="195">
        <v>526</v>
      </c>
      <c r="U157" s="195">
        <v>104336</v>
      </c>
    </row>
    <row r="158" spans="1:21">
      <c r="A158" s="193">
        <v>34405</v>
      </c>
      <c r="B158" s="194" t="s">
        <v>139</v>
      </c>
      <c r="C158" s="209">
        <f t="shared" si="7"/>
        <v>4.9119351100811127E-4</v>
      </c>
      <c r="D158" s="209">
        <v>4.9089999999999995E-4</v>
      </c>
      <c r="E158" s="210">
        <v>-14912</v>
      </c>
      <c r="F158" s="195">
        <v>-21195</v>
      </c>
      <c r="G158" s="195"/>
      <c r="H158" s="195">
        <v>21653</v>
      </c>
      <c r="I158" s="195">
        <v>4037</v>
      </c>
      <c r="J158" s="195">
        <v>2348</v>
      </c>
      <c r="K158" s="195">
        <v>1160</v>
      </c>
      <c r="L158" s="195">
        <f t="shared" si="8"/>
        <v>29198</v>
      </c>
      <c r="N158" s="195">
        <v>0</v>
      </c>
      <c r="O158" s="195">
        <v>2175</v>
      </c>
      <c r="P158" s="195">
        <v>218</v>
      </c>
      <c r="Q158" s="195">
        <f t="shared" si="6"/>
        <v>2393</v>
      </c>
      <c r="S158" s="195">
        <v>20351</v>
      </c>
      <c r="T158" s="195">
        <v>772</v>
      </c>
      <c r="U158" s="195">
        <v>21123</v>
      </c>
    </row>
    <row r="159" spans="1:21">
      <c r="A159" s="193">
        <v>34500</v>
      </c>
      <c r="B159" s="194" t="s">
        <v>140</v>
      </c>
      <c r="C159" s="209">
        <f t="shared" si="7"/>
        <v>4.5882039397450751E-3</v>
      </c>
      <c r="D159" s="209">
        <v>4.5239E-3</v>
      </c>
      <c r="E159" s="210">
        <v>-137418</v>
      </c>
      <c r="F159" s="195">
        <v>-197981</v>
      </c>
      <c r="G159" s="195"/>
      <c r="H159" s="195">
        <v>202252</v>
      </c>
      <c r="I159" s="195">
        <v>37710</v>
      </c>
      <c r="J159" s="195">
        <v>21932</v>
      </c>
      <c r="K159" s="195">
        <v>0</v>
      </c>
      <c r="L159" s="195">
        <f t="shared" si="8"/>
        <v>261894</v>
      </c>
      <c r="N159" s="195">
        <v>0</v>
      </c>
      <c r="O159" s="195">
        <v>20312</v>
      </c>
      <c r="P159" s="195">
        <v>18088</v>
      </c>
      <c r="Q159" s="195">
        <f t="shared" si="6"/>
        <v>38400</v>
      </c>
      <c r="S159" s="195">
        <v>190094</v>
      </c>
      <c r="T159" s="195">
        <v>-3690</v>
      </c>
      <c r="U159" s="195">
        <v>186404</v>
      </c>
    </row>
    <row r="160" spans="1:21">
      <c r="A160" s="193">
        <v>34501</v>
      </c>
      <c r="B160" s="194" t="s">
        <v>141</v>
      </c>
      <c r="C160" s="209">
        <f t="shared" si="7"/>
        <v>6.1691772885283892E-5</v>
      </c>
      <c r="D160" s="209">
        <v>6.3100000000000002E-5</v>
      </c>
      <c r="E160" s="210">
        <v>-1917</v>
      </c>
      <c r="F160" s="195">
        <v>-2662</v>
      </c>
      <c r="G160" s="195"/>
      <c r="H160" s="195">
        <v>2720</v>
      </c>
      <c r="I160" s="195">
        <v>507</v>
      </c>
      <c r="J160" s="195">
        <v>295</v>
      </c>
      <c r="K160" s="195">
        <v>0</v>
      </c>
      <c r="L160" s="195">
        <f t="shared" si="8"/>
        <v>3522</v>
      </c>
      <c r="N160" s="195">
        <v>0</v>
      </c>
      <c r="O160" s="195">
        <v>273</v>
      </c>
      <c r="P160" s="195">
        <v>800</v>
      </c>
      <c r="Q160" s="195">
        <f t="shared" si="6"/>
        <v>1073</v>
      </c>
      <c r="S160" s="195">
        <v>2556</v>
      </c>
      <c r="T160" s="195">
        <v>-220</v>
      </c>
      <c r="U160" s="195">
        <v>2336</v>
      </c>
    </row>
    <row r="161" spans="1:21">
      <c r="A161" s="193">
        <v>34505</v>
      </c>
      <c r="B161" s="194" t="s">
        <v>142</v>
      </c>
      <c r="C161" s="209">
        <f t="shared" si="7"/>
        <v>5.6108922363847045E-4</v>
      </c>
      <c r="D161" s="209">
        <v>5.7059999999999999E-4</v>
      </c>
      <c r="E161" s="210">
        <v>-17333</v>
      </c>
      <c r="F161" s="195">
        <v>-24211</v>
      </c>
      <c r="G161" s="195"/>
      <c r="H161" s="195">
        <v>24734</v>
      </c>
      <c r="I161" s="195">
        <v>4612</v>
      </c>
      <c r="J161" s="195">
        <v>2682</v>
      </c>
      <c r="K161" s="195">
        <v>3735</v>
      </c>
      <c r="L161" s="195">
        <f t="shared" si="8"/>
        <v>35763</v>
      </c>
      <c r="N161" s="195">
        <v>0</v>
      </c>
      <c r="O161" s="195">
        <v>2484</v>
      </c>
      <c r="P161" s="195">
        <v>0</v>
      </c>
      <c r="Q161" s="195">
        <f t="shared" si="6"/>
        <v>2484</v>
      </c>
      <c r="S161" s="195">
        <v>23247</v>
      </c>
      <c r="T161" s="195">
        <v>1063</v>
      </c>
      <c r="U161" s="195">
        <v>24310</v>
      </c>
    </row>
    <row r="162" spans="1:21">
      <c r="A162" s="193">
        <v>34600</v>
      </c>
      <c r="B162" s="194" t="s">
        <v>143</v>
      </c>
      <c r="C162" s="209">
        <f t="shared" si="7"/>
        <v>1.0133024333719583E-3</v>
      </c>
      <c r="D162" s="209">
        <v>1.0579000000000001E-3</v>
      </c>
      <c r="E162" s="210">
        <v>-32135</v>
      </c>
      <c r="F162" s="195">
        <v>-43724</v>
      </c>
      <c r="G162" s="195"/>
      <c r="H162" s="195">
        <v>44667</v>
      </c>
      <c r="I162" s="195">
        <v>8328</v>
      </c>
      <c r="J162" s="195">
        <v>4844</v>
      </c>
      <c r="K162" s="195">
        <v>7054</v>
      </c>
      <c r="L162" s="195">
        <f t="shared" si="8"/>
        <v>64893</v>
      </c>
      <c r="N162" s="195">
        <v>0</v>
      </c>
      <c r="O162" s="195">
        <v>4486</v>
      </c>
      <c r="P162" s="195">
        <v>0</v>
      </c>
      <c r="Q162" s="195">
        <f t="shared" si="6"/>
        <v>4486</v>
      </c>
      <c r="S162" s="195">
        <v>41982</v>
      </c>
      <c r="T162" s="195">
        <v>1557</v>
      </c>
      <c r="U162" s="195">
        <v>43539</v>
      </c>
    </row>
    <row r="163" spans="1:21">
      <c r="A163" s="193">
        <v>34605</v>
      </c>
      <c r="B163" s="194" t="s">
        <v>144</v>
      </c>
      <c r="C163" s="209">
        <f t="shared" si="7"/>
        <v>1.8108922363847045E-4</v>
      </c>
      <c r="D163" s="209">
        <v>2.0159999999999999E-4</v>
      </c>
      <c r="E163" s="210">
        <v>-6124</v>
      </c>
      <c r="F163" s="195">
        <v>-7814</v>
      </c>
      <c r="G163" s="195"/>
      <c r="H163" s="195">
        <v>7983</v>
      </c>
      <c r="I163" s="195">
        <v>1488</v>
      </c>
      <c r="J163" s="195">
        <v>866</v>
      </c>
      <c r="K163" s="195">
        <v>4716</v>
      </c>
      <c r="L163" s="195">
        <f t="shared" si="8"/>
        <v>15053</v>
      </c>
      <c r="N163" s="195">
        <v>0</v>
      </c>
      <c r="O163" s="195">
        <v>802</v>
      </c>
      <c r="P163" s="195">
        <v>0</v>
      </c>
      <c r="Q163" s="195">
        <f t="shared" si="6"/>
        <v>802</v>
      </c>
      <c r="S163" s="195">
        <v>7503</v>
      </c>
      <c r="T163" s="195">
        <v>1234</v>
      </c>
      <c r="U163" s="195">
        <v>8737</v>
      </c>
    </row>
    <row r="164" spans="1:21">
      <c r="A164" s="193">
        <v>34700</v>
      </c>
      <c r="B164" s="194" t="s">
        <v>145</v>
      </c>
      <c r="C164" s="209">
        <f t="shared" si="7"/>
        <v>3.0142062572421783E-3</v>
      </c>
      <c r="D164" s="209">
        <v>3.0143000000000001E-3</v>
      </c>
      <c r="E164" s="210">
        <v>-91562</v>
      </c>
      <c r="F164" s="195">
        <v>-130063</v>
      </c>
      <c r="G164" s="195"/>
      <c r="H164" s="195">
        <v>132869</v>
      </c>
      <c r="I164" s="195">
        <v>24774</v>
      </c>
      <c r="J164" s="195">
        <v>14408</v>
      </c>
      <c r="K164" s="195">
        <v>0</v>
      </c>
      <c r="L164" s="195">
        <f t="shared" si="8"/>
        <v>172051</v>
      </c>
      <c r="N164" s="195">
        <v>0</v>
      </c>
      <c r="O164" s="195">
        <v>13344</v>
      </c>
      <c r="P164" s="195">
        <v>20908</v>
      </c>
      <c r="Q164" s="195">
        <f t="shared" si="6"/>
        <v>34252</v>
      </c>
      <c r="S164" s="195">
        <v>124881</v>
      </c>
      <c r="T164" s="195">
        <v>-7668</v>
      </c>
      <c r="U164" s="195">
        <v>117213</v>
      </c>
    </row>
    <row r="165" spans="1:21">
      <c r="A165" s="193">
        <v>34800</v>
      </c>
      <c r="B165" s="194" t="s">
        <v>146</v>
      </c>
      <c r="C165" s="209">
        <f t="shared" si="7"/>
        <v>3.1140208574739281E-4</v>
      </c>
      <c r="D165" s="209">
        <v>3.3819999999999998E-4</v>
      </c>
      <c r="E165" s="210">
        <v>-10273</v>
      </c>
      <c r="F165" s="195">
        <v>-13437</v>
      </c>
      <c r="G165" s="195"/>
      <c r="H165" s="195">
        <v>13727</v>
      </c>
      <c r="I165" s="195">
        <v>2559</v>
      </c>
      <c r="J165" s="195">
        <v>1488</v>
      </c>
      <c r="K165" s="195">
        <v>3417</v>
      </c>
      <c r="L165" s="195">
        <f t="shared" si="8"/>
        <v>21191</v>
      </c>
      <c r="N165" s="195">
        <v>0</v>
      </c>
      <c r="O165" s="195">
        <v>1379</v>
      </c>
      <c r="P165" s="195">
        <v>599</v>
      </c>
      <c r="Q165" s="195">
        <f t="shared" si="6"/>
        <v>1978</v>
      </c>
      <c r="S165" s="195">
        <v>12902</v>
      </c>
      <c r="T165" s="195">
        <v>551</v>
      </c>
      <c r="U165" s="195">
        <v>13453</v>
      </c>
    </row>
    <row r="166" spans="1:21">
      <c r="A166" s="193">
        <v>34900</v>
      </c>
      <c r="B166" s="194" t="s">
        <v>348</v>
      </c>
      <c r="C166" s="209">
        <f t="shared" si="7"/>
        <v>6.3504982618771723E-3</v>
      </c>
      <c r="D166" s="209">
        <v>6.3610999999999997E-3</v>
      </c>
      <c r="E166" s="210">
        <v>-193225</v>
      </c>
      <c r="F166" s="195">
        <v>-274024</v>
      </c>
      <c r="G166" s="195"/>
      <c r="H166" s="195">
        <v>279936</v>
      </c>
      <c r="I166" s="195">
        <v>52195</v>
      </c>
      <c r="J166" s="195">
        <v>30355</v>
      </c>
      <c r="K166" s="195">
        <v>2867</v>
      </c>
      <c r="L166" s="195">
        <f t="shared" si="8"/>
        <v>365353</v>
      </c>
      <c r="N166" s="195">
        <v>0</v>
      </c>
      <c r="O166" s="195">
        <v>28114</v>
      </c>
      <c r="P166" s="195">
        <v>1885</v>
      </c>
      <c r="Q166" s="195">
        <f t="shared" si="6"/>
        <v>29999</v>
      </c>
      <c r="S166" s="195">
        <v>263108</v>
      </c>
      <c r="T166" s="195">
        <v>184</v>
      </c>
      <c r="U166" s="195">
        <v>263292</v>
      </c>
    </row>
    <row r="167" spans="1:21">
      <c r="A167" s="193">
        <v>34901</v>
      </c>
      <c r="B167" s="194" t="s">
        <v>349</v>
      </c>
      <c r="C167" s="209">
        <f t="shared" si="7"/>
        <v>1.6838933951332562E-4</v>
      </c>
      <c r="D167" s="209">
        <v>1.7349999999999999E-4</v>
      </c>
      <c r="E167" s="210">
        <v>-5270</v>
      </c>
      <c r="F167" s="195">
        <v>-7266</v>
      </c>
      <c r="G167" s="195"/>
      <c r="H167" s="195">
        <v>7423</v>
      </c>
      <c r="I167" s="195">
        <v>1384</v>
      </c>
      <c r="J167" s="195">
        <v>805</v>
      </c>
      <c r="K167" s="195">
        <v>36</v>
      </c>
      <c r="L167" s="195">
        <f t="shared" si="8"/>
        <v>9648</v>
      </c>
      <c r="N167" s="195">
        <v>0</v>
      </c>
      <c r="O167" s="195">
        <v>746</v>
      </c>
      <c r="P167" s="195">
        <v>1685</v>
      </c>
      <c r="Q167" s="195">
        <f t="shared" si="6"/>
        <v>2431</v>
      </c>
      <c r="S167" s="195">
        <v>6977</v>
      </c>
      <c r="T167" s="195">
        <v>-509</v>
      </c>
      <c r="U167" s="195">
        <v>6468</v>
      </c>
    </row>
    <row r="168" spans="1:21">
      <c r="A168" s="193">
        <v>34903</v>
      </c>
      <c r="B168" s="194" t="s">
        <v>147</v>
      </c>
      <c r="C168" s="209">
        <f t="shared" si="7"/>
        <v>8.2966396292004639E-6</v>
      </c>
      <c r="D168" s="209">
        <v>6.3999999999999997E-6</v>
      </c>
      <c r="E168" s="210">
        <v>-194</v>
      </c>
      <c r="F168" s="195">
        <v>-358</v>
      </c>
      <c r="G168" s="195"/>
      <c r="H168" s="195">
        <v>366</v>
      </c>
      <c r="I168" s="195">
        <v>68</v>
      </c>
      <c r="J168" s="195">
        <v>40</v>
      </c>
      <c r="K168" s="195">
        <v>475</v>
      </c>
      <c r="L168" s="195">
        <f t="shared" si="8"/>
        <v>949</v>
      </c>
      <c r="N168" s="195">
        <v>0</v>
      </c>
      <c r="O168" s="195">
        <v>37</v>
      </c>
      <c r="P168" s="195">
        <v>59</v>
      </c>
      <c r="Q168" s="195">
        <f t="shared" si="6"/>
        <v>96</v>
      </c>
      <c r="S168" s="195">
        <v>344</v>
      </c>
      <c r="T168" s="195">
        <v>170</v>
      </c>
      <c r="U168" s="195">
        <v>514</v>
      </c>
    </row>
    <row r="169" spans="1:21">
      <c r="A169" s="193">
        <v>34905</v>
      </c>
      <c r="B169" s="194" t="s">
        <v>148</v>
      </c>
      <c r="C169" s="209">
        <f t="shared" si="7"/>
        <v>5.9450753186558519E-4</v>
      </c>
      <c r="D169" s="209">
        <v>6.0919999999999995E-4</v>
      </c>
      <c r="E169" s="210">
        <v>-18505</v>
      </c>
      <c r="F169" s="195">
        <v>-25653</v>
      </c>
      <c r="G169" s="195"/>
      <c r="H169" s="195">
        <v>26206</v>
      </c>
      <c r="I169" s="195">
        <v>4886</v>
      </c>
      <c r="J169" s="195">
        <v>2842</v>
      </c>
      <c r="K169" s="195">
        <v>4240</v>
      </c>
      <c r="L169" s="195">
        <f t="shared" si="8"/>
        <v>38174</v>
      </c>
      <c r="N169" s="195">
        <v>0</v>
      </c>
      <c r="O169" s="195">
        <v>2632</v>
      </c>
      <c r="P169" s="195">
        <v>0</v>
      </c>
      <c r="Q169" s="195">
        <f t="shared" si="6"/>
        <v>2632</v>
      </c>
      <c r="S169" s="195">
        <v>24631</v>
      </c>
      <c r="T169" s="195">
        <v>792</v>
      </c>
      <c r="U169" s="195">
        <v>25423</v>
      </c>
    </row>
    <row r="170" spans="1:21">
      <c r="A170" s="193">
        <v>34910</v>
      </c>
      <c r="B170" s="194" t="s">
        <v>149</v>
      </c>
      <c r="C170" s="209">
        <f t="shared" si="7"/>
        <v>2.0247972190034764E-3</v>
      </c>
      <c r="D170" s="209">
        <v>2.0368000000000001E-3</v>
      </c>
      <c r="E170" s="210">
        <v>-61870</v>
      </c>
      <c r="F170" s="195">
        <v>-87370</v>
      </c>
      <c r="G170" s="195"/>
      <c r="H170" s="195">
        <v>89255</v>
      </c>
      <c r="I170" s="195">
        <v>16642</v>
      </c>
      <c r="J170" s="195">
        <v>9679</v>
      </c>
      <c r="K170" s="195">
        <v>0</v>
      </c>
      <c r="L170" s="195">
        <f t="shared" si="8"/>
        <v>115576</v>
      </c>
      <c r="N170" s="195">
        <v>0</v>
      </c>
      <c r="O170" s="195">
        <v>8964</v>
      </c>
      <c r="P170" s="195">
        <v>6729</v>
      </c>
      <c r="Q170" s="195">
        <f t="shared" si="6"/>
        <v>15693</v>
      </c>
      <c r="S170" s="195">
        <v>83889</v>
      </c>
      <c r="T170" s="195">
        <v>-2483</v>
      </c>
      <c r="U170" s="195">
        <v>81406</v>
      </c>
    </row>
    <row r="171" spans="1:21">
      <c r="A171" s="193">
        <v>35000</v>
      </c>
      <c r="B171" s="194" t="s">
        <v>150</v>
      </c>
      <c r="C171" s="209">
        <f t="shared" si="7"/>
        <v>1.3445886442641946E-3</v>
      </c>
      <c r="D171" s="209">
        <v>1.3309999999999999E-3</v>
      </c>
      <c r="E171" s="210">
        <v>-40430</v>
      </c>
      <c r="F171" s="195">
        <v>-58019</v>
      </c>
      <c r="G171" s="195"/>
      <c r="H171" s="195">
        <v>59271</v>
      </c>
      <c r="I171" s="195">
        <v>11051</v>
      </c>
      <c r="J171" s="195">
        <v>6427</v>
      </c>
      <c r="K171" s="195">
        <v>0</v>
      </c>
      <c r="L171" s="195">
        <f t="shared" si="8"/>
        <v>76749</v>
      </c>
      <c r="N171" s="195">
        <v>0</v>
      </c>
      <c r="O171" s="195">
        <v>5953</v>
      </c>
      <c r="P171" s="195">
        <v>3514</v>
      </c>
      <c r="Q171" s="195">
        <f t="shared" si="6"/>
        <v>9467</v>
      </c>
      <c r="S171" s="195">
        <v>55708</v>
      </c>
      <c r="T171" s="195">
        <v>-730</v>
      </c>
      <c r="U171" s="195">
        <v>54978</v>
      </c>
    </row>
    <row r="172" spans="1:21">
      <c r="A172" s="193">
        <v>35005</v>
      </c>
      <c r="B172" s="194" t="s">
        <v>151</v>
      </c>
      <c r="C172" s="209">
        <f t="shared" si="7"/>
        <v>5.9680185399768246E-4</v>
      </c>
      <c r="D172" s="209">
        <v>6.0729999999999996E-4</v>
      </c>
      <c r="E172" s="210">
        <v>-18447</v>
      </c>
      <c r="F172" s="195">
        <v>-25752</v>
      </c>
      <c r="G172" s="195"/>
      <c r="H172" s="195">
        <v>26308</v>
      </c>
      <c r="I172" s="195">
        <v>4905</v>
      </c>
      <c r="J172" s="195">
        <v>2853</v>
      </c>
      <c r="K172" s="195">
        <v>2157</v>
      </c>
      <c r="L172" s="195">
        <f t="shared" si="8"/>
        <v>36223</v>
      </c>
      <c r="N172" s="195">
        <v>0</v>
      </c>
      <c r="O172" s="195">
        <v>2642</v>
      </c>
      <c r="P172" s="195">
        <v>0</v>
      </c>
      <c r="Q172" s="195">
        <f t="shared" si="6"/>
        <v>2642</v>
      </c>
      <c r="S172" s="195">
        <v>24726</v>
      </c>
      <c r="T172" s="195">
        <v>778</v>
      </c>
      <c r="U172" s="195">
        <v>25504</v>
      </c>
    </row>
    <row r="173" spans="1:21">
      <c r="A173" s="193">
        <v>35100</v>
      </c>
      <c r="B173" s="194" t="s">
        <v>152</v>
      </c>
      <c r="C173" s="209">
        <f t="shared" si="7"/>
        <v>1.2192097334878331E-2</v>
      </c>
      <c r="D173" s="209">
        <v>1.2019500000000001E-2</v>
      </c>
      <c r="E173" s="210">
        <v>-365104</v>
      </c>
      <c r="F173" s="195">
        <v>-526089</v>
      </c>
      <c r="G173" s="195"/>
      <c r="H173" s="195">
        <v>537440</v>
      </c>
      <c r="I173" s="195">
        <v>100207</v>
      </c>
      <c r="J173" s="195">
        <v>58278</v>
      </c>
      <c r="K173" s="195">
        <v>0</v>
      </c>
      <c r="L173" s="195">
        <f t="shared" si="8"/>
        <v>695925</v>
      </c>
      <c r="N173" s="195">
        <v>0</v>
      </c>
      <c r="O173" s="195">
        <v>53974</v>
      </c>
      <c r="P173" s="195">
        <v>90107</v>
      </c>
      <c r="Q173" s="195">
        <f t="shared" si="6"/>
        <v>144081</v>
      </c>
      <c r="S173" s="195">
        <v>505131</v>
      </c>
      <c r="T173" s="195">
        <v>-29102</v>
      </c>
      <c r="U173" s="195">
        <v>476029</v>
      </c>
    </row>
    <row r="174" spans="1:21">
      <c r="A174" s="193">
        <v>35105</v>
      </c>
      <c r="B174" s="194" t="s">
        <v>153</v>
      </c>
      <c r="C174" s="209">
        <f t="shared" si="7"/>
        <v>1.0281112398609501E-3</v>
      </c>
      <c r="D174" s="209">
        <v>1.0104999999999999E-3</v>
      </c>
      <c r="E174" s="210">
        <v>-30695</v>
      </c>
      <c r="F174" s="195">
        <v>-44363</v>
      </c>
      <c r="G174" s="195"/>
      <c r="H174" s="195">
        <v>45320</v>
      </c>
      <c r="I174" s="195">
        <v>8450</v>
      </c>
      <c r="J174" s="195">
        <v>4914</v>
      </c>
      <c r="K174" s="195">
        <v>293</v>
      </c>
      <c r="L174" s="195">
        <f t="shared" si="8"/>
        <v>58977</v>
      </c>
      <c r="N174" s="195">
        <v>0</v>
      </c>
      <c r="O174" s="195">
        <v>4551</v>
      </c>
      <c r="P174" s="195">
        <v>1935</v>
      </c>
      <c r="Q174" s="195">
        <f t="shared" si="6"/>
        <v>6486</v>
      </c>
      <c r="S174" s="195">
        <v>42595</v>
      </c>
      <c r="T174" s="195">
        <v>-191</v>
      </c>
      <c r="U174" s="195">
        <v>42404</v>
      </c>
    </row>
    <row r="175" spans="1:21">
      <c r="A175" s="193">
        <v>35106</v>
      </c>
      <c r="B175" s="194" t="s">
        <v>154</v>
      </c>
      <c r="C175" s="209">
        <f t="shared" si="7"/>
        <v>2.6349942062572424E-4</v>
      </c>
      <c r="D175" s="209">
        <v>2.6249999999999998E-4</v>
      </c>
      <c r="E175" s="210">
        <v>-7974</v>
      </c>
      <c r="F175" s="195">
        <v>-11370</v>
      </c>
      <c r="G175" s="195"/>
      <c r="H175" s="195">
        <v>11615</v>
      </c>
      <c r="I175" s="195">
        <v>2166</v>
      </c>
      <c r="J175" s="195">
        <v>1260</v>
      </c>
      <c r="K175" s="195">
        <v>0</v>
      </c>
      <c r="L175" s="195">
        <f t="shared" si="8"/>
        <v>15041</v>
      </c>
      <c r="N175" s="195">
        <v>0</v>
      </c>
      <c r="O175" s="195">
        <v>1167</v>
      </c>
      <c r="P175" s="195">
        <v>2654</v>
      </c>
      <c r="Q175" s="195">
        <f t="shared" si="6"/>
        <v>3821</v>
      </c>
      <c r="S175" s="195">
        <v>10917</v>
      </c>
      <c r="T175" s="195">
        <v>-802</v>
      </c>
      <c r="U175" s="195">
        <v>10115</v>
      </c>
    </row>
    <row r="176" spans="1:21">
      <c r="A176" s="193">
        <v>35200</v>
      </c>
      <c r="B176" s="194" t="s">
        <v>155</v>
      </c>
      <c r="C176" s="209">
        <f t="shared" si="7"/>
        <v>4.733951332560834E-4</v>
      </c>
      <c r="D176" s="209">
        <v>4.8970000000000003E-4</v>
      </c>
      <c r="E176" s="210">
        <v>-14875</v>
      </c>
      <c r="F176" s="195">
        <v>-20427</v>
      </c>
      <c r="G176" s="195"/>
      <c r="H176" s="195">
        <v>20868</v>
      </c>
      <c r="I176" s="195">
        <v>3891</v>
      </c>
      <c r="J176" s="195">
        <v>2263</v>
      </c>
      <c r="K176" s="195">
        <v>3756</v>
      </c>
      <c r="L176" s="195">
        <f t="shared" si="8"/>
        <v>30778</v>
      </c>
      <c r="N176" s="195">
        <v>0</v>
      </c>
      <c r="O176" s="195">
        <v>2096</v>
      </c>
      <c r="P176" s="195">
        <v>0</v>
      </c>
      <c r="Q176" s="195">
        <f t="shared" si="6"/>
        <v>2096</v>
      </c>
      <c r="S176" s="195">
        <v>19613</v>
      </c>
      <c r="T176" s="195">
        <v>1274</v>
      </c>
      <c r="U176" s="195">
        <v>20887</v>
      </c>
    </row>
    <row r="177" spans="1:21">
      <c r="A177" s="193">
        <v>35300</v>
      </c>
      <c r="B177" s="194" t="s">
        <v>371</v>
      </c>
      <c r="C177" s="209">
        <f t="shared" si="7"/>
        <v>3.5736964078794901E-3</v>
      </c>
      <c r="D177" s="209">
        <v>3.7031E-3</v>
      </c>
      <c r="E177" s="210">
        <v>-112485</v>
      </c>
      <c r="F177" s="195">
        <v>-154205</v>
      </c>
      <c r="G177" s="195"/>
      <c r="H177" s="195">
        <v>157532</v>
      </c>
      <c r="I177" s="195">
        <v>29372</v>
      </c>
      <c r="J177" s="195">
        <v>17082</v>
      </c>
      <c r="K177" s="195">
        <v>5480</v>
      </c>
      <c r="L177" s="195">
        <f t="shared" si="8"/>
        <v>209466</v>
      </c>
      <c r="N177" s="195">
        <v>0</v>
      </c>
      <c r="O177" s="195">
        <v>15821</v>
      </c>
      <c r="P177" s="195">
        <v>19366</v>
      </c>
      <c r="Q177" s="195">
        <f t="shared" si="6"/>
        <v>35187</v>
      </c>
      <c r="S177" s="195">
        <v>148062</v>
      </c>
      <c r="T177" s="195">
        <v>-8936</v>
      </c>
      <c r="U177" s="195">
        <v>139126</v>
      </c>
    </row>
    <row r="178" spans="1:21">
      <c r="A178" s="193">
        <v>35305</v>
      </c>
      <c r="B178" s="194" t="s">
        <v>157</v>
      </c>
      <c r="C178" s="209">
        <f t="shared" si="7"/>
        <v>1.2542062572421784E-3</v>
      </c>
      <c r="D178" s="209">
        <v>1.2914000000000001E-3</v>
      </c>
      <c r="E178" s="210">
        <v>-39228</v>
      </c>
      <c r="F178" s="195">
        <v>-54119</v>
      </c>
      <c r="G178" s="195"/>
      <c r="H178" s="195">
        <v>55286</v>
      </c>
      <c r="I178" s="195">
        <v>10308</v>
      </c>
      <c r="J178" s="195">
        <v>5995</v>
      </c>
      <c r="K178" s="195">
        <v>5365</v>
      </c>
      <c r="L178" s="195">
        <f t="shared" si="8"/>
        <v>76954</v>
      </c>
      <c r="N178" s="195">
        <v>0</v>
      </c>
      <c r="O178" s="195">
        <v>5552</v>
      </c>
      <c r="P178" s="195">
        <v>2712</v>
      </c>
      <c r="Q178" s="195">
        <f t="shared" si="6"/>
        <v>8264</v>
      </c>
      <c r="S178" s="195">
        <v>51963</v>
      </c>
      <c r="T178" s="195">
        <v>842</v>
      </c>
      <c r="U178" s="195">
        <v>52805</v>
      </c>
    </row>
    <row r="179" spans="1:21">
      <c r="A179" s="193">
        <v>35400</v>
      </c>
      <c r="B179" s="194" t="s">
        <v>158</v>
      </c>
      <c r="C179" s="209">
        <f t="shared" si="7"/>
        <v>2.6244032444959443E-3</v>
      </c>
      <c r="D179" s="209">
        <v>2.6351999999999999E-3</v>
      </c>
      <c r="E179" s="210">
        <v>-80047</v>
      </c>
      <c r="F179" s="195">
        <v>-113243</v>
      </c>
      <c r="G179" s="195"/>
      <c r="H179" s="195">
        <v>115686</v>
      </c>
      <c r="I179" s="195">
        <v>21570</v>
      </c>
      <c r="J179" s="195">
        <v>12545</v>
      </c>
      <c r="K179" s="195">
        <v>2993</v>
      </c>
      <c r="L179" s="195">
        <f t="shared" si="8"/>
        <v>152794</v>
      </c>
      <c r="N179" s="195">
        <v>0</v>
      </c>
      <c r="O179" s="195">
        <v>11618</v>
      </c>
      <c r="P179" s="195">
        <v>2801</v>
      </c>
      <c r="Q179" s="195">
        <f t="shared" si="6"/>
        <v>14419</v>
      </c>
      <c r="S179" s="195">
        <v>108732</v>
      </c>
      <c r="T179" s="195">
        <v>2450</v>
      </c>
      <c r="U179" s="195">
        <v>111182</v>
      </c>
    </row>
    <row r="180" spans="1:21">
      <c r="A180" s="193">
        <v>35401</v>
      </c>
      <c r="B180" s="194" t="s">
        <v>159</v>
      </c>
      <c r="C180" s="209">
        <f t="shared" si="7"/>
        <v>2.7300115874855158E-5</v>
      </c>
      <c r="D180" s="209">
        <v>2.8099999999999999E-5</v>
      </c>
      <c r="E180" s="210">
        <v>-854</v>
      </c>
      <c r="F180" s="195">
        <v>-1178</v>
      </c>
      <c r="G180" s="195"/>
      <c r="H180" s="195">
        <v>1203</v>
      </c>
      <c r="I180" s="195">
        <v>224</v>
      </c>
      <c r="J180" s="195">
        <v>130</v>
      </c>
      <c r="K180" s="195">
        <v>356</v>
      </c>
      <c r="L180" s="195">
        <f t="shared" si="8"/>
        <v>1913</v>
      </c>
      <c r="N180" s="195">
        <v>0</v>
      </c>
      <c r="O180" s="195">
        <v>121</v>
      </c>
      <c r="P180" s="195">
        <v>195</v>
      </c>
      <c r="Q180" s="195">
        <f t="shared" si="6"/>
        <v>316</v>
      </c>
      <c r="S180" s="195">
        <v>1131</v>
      </c>
      <c r="T180" s="195">
        <v>-132</v>
      </c>
      <c r="U180" s="195">
        <v>999</v>
      </c>
    </row>
    <row r="181" spans="1:21">
      <c r="A181" s="193">
        <v>35405</v>
      </c>
      <c r="B181" s="194" t="s">
        <v>160</v>
      </c>
      <c r="C181" s="209">
        <f t="shared" si="7"/>
        <v>8.5239860950173812E-4</v>
      </c>
      <c r="D181" s="209">
        <v>8.8659999999999997E-4</v>
      </c>
      <c r="E181" s="210">
        <v>-26931</v>
      </c>
      <c r="F181" s="195">
        <v>-36781</v>
      </c>
      <c r="G181" s="195"/>
      <c r="H181" s="195">
        <v>37575</v>
      </c>
      <c r="I181" s="195">
        <v>7006</v>
      </c>
      <c r="J181" s="195">
        <v>4074</v>
      </c>
      <c r="K181" s="195">
        <v>5089</v>
      </c>
      <c r="L181" s="195">
        <f t="shared" si="8"/>
        <v>53744</v>
      </c>
      <c r="N181" s="195">
        <v>0</v>
      </c>
      <c r="O181" s="195">
        <v>3774</v>
      </c>
      <c r="P181" s="195">
        <v>0</v>
      </c>
      <c r="Q181" s="195">
        <f t="shared" si="6"/>
        <v>3774</v>
      </c>
      <c r="S181" s="195">
        <v>35316</v>
      </c>
      <c r="T181" s="195">
        <v>992</v>
      </c>
      <c r="U181" s="195">
        <v>36308</v>
      </c>
    </row>
    <row r="182" spans="1:21">
      <c r="A182" s="193">
        <v>35500</v>
      </c>
      <c r="B182" s="194" t="s">
        <v>161</v>
      </c>
      <c r="C182" s="209">
        <f t="shared" si="7"/>
        <v>3.5571031286210893E-3</v>
      </c>
      <c r="D182" s="209">
        <v>3.6102999999999999E-3</v>
      </c>
      <c r="E182" s="210">
        <v>-109666</v>
      </c>
      <c r="F182" s="195">
        <v>-153489</v>
      </c>
      <c r="G182" s="195"/>
      <c r="H182" s="195">
        <v>156801</v>
      </c>
      <c r="I182" s="195">
        <v>29236</v>
      </c>
      <c r="J182" s="195">
        <v>17003</v>
      </c>
      <c r="K182" s="195">
        <v>4220</v>
      </c>
      <c r="L182" s="195">
        <f t="shared" si="8"/>
        <v>207260</v>
      </c>
      <c r="N182" s="195">
        <v>0</v>
      </c>
      <c r="O182" s="195">
        <v>15747</v>
      </c>
      <c r="P182" s="195">
        <v>3095</v>
      </c>
      <c r="Q182" s="195">
        <f t="shared" si="6"/>
        <v>18842</v>
      </c>
      <c r="S182" s="195">
        <v>147374</v>
      </c>
      <c r="T182" s="195">
        <v>1408</v>
      </c>
      <c r="U182" s="195">
        <v>148782</v>
      </c>
    </row>
    <row r="183" spans="1:21">
      <c r="A183" s="193">
        <v>35600</v>
      </c>
      <c r="B183" s="194" t="s">
        <v>162</v>
      </c>
      <c r="C183" s="209">
        <f t="shared" si="7"/>
        <v>1.485909617612978E-3</v>
      </c>
      <c r="D183" s="209">
        <v>1.5491999999999999E-3</v>
      </c>
      <c r="E183" s="210">
        <v>-47058</v>
      </c>
      <c r="F183" s="195">
        <v>-64117</v>
      </c>
      <c r="G183" s="195"/>
      <c r="H183" s="195">
        <v>65500</v>
      </c>
      <c r="I183" s="195">
        <v>12213</v>
      </c>
      <c r="J183" s="195">
        <v>7103</v>
      </c>
      <c r="K183" s="195">
        <v>6092</v>
      </c>
      <c r="L183" s="195">
        <f t="shared" si="8"/>
        <v>90908</v>
      </c>
      <c r="N183" s="195">
        <v>0</v>
      </c>
      <c r="O183" s="195">
        <v>6578</v>
      </c>
      <c r="P183" s="195">
        <v>2550</v>
      </c>
      <c r="Q183" s="195">
        <f t="shared" si="6"/>
        <v>9128</v>
      </c>
      <c r="S183" s="195">
        <v>61562</v>
      </c>
      <c r="T183" s="195">
        <v>-172</v>
      </c>
      <c r="U183" s="195">
        <v>61390</v>
      </c>
    </row>
    <row r="184" spans="1:21">
      <c r="A184" s="193">
        <v>35700</v>
      </c>
      <c r="B184" s="194" t="s">
        <v>163</v>
      </c>
      <c r="C184" s="209">
        <f t="shared" si="7"/>
        <v>8.1070683661645419E-4</v>
      </c>
      <c r="D184" s="209">
        <v>8.2660000000000003E-4</v>
      </c>
      <c r="E184" s="210">
        <v>-25109</v>
      </c>
      <c r="F184" s="195">
        <v>-34982</v>
      </c>
      <c r="G184" s="195"/>
      <c r="H184" s="195">
        <v>35736</v>
      </c>
      <c r="I184" s="195">
        <v>6663</v>
      </c>
      <c r="J184" s="195">
        <v>3875</v>
      </c>
      <c r="K184" s="195">
        <v>2340</v>
      </c>
      <c r="L184" s="195">
        <f t="shared" si="8"/>
        <v>48614</v>
      </c>
      <c r="N184" s="195">
        <v>0</v>
      </c>
      <c r="O184" s="195">
        <v>3589</v>
      </c>
      <c r="P184" s="195">
        <v>0</v>
      </c>
      <c r="Q184" s="195">
        <f t="shared" si="6"/>
        <v>3589</v>
      </c>
      <c r="S184" s="195">
        <v>33588</v>
      </c>
      <c r="T184" s="195">
        <v>546</v>
      </c>
      <c r="U184" s="195">
        <v>34134</v>
      </c>
    </row>
    <row r="185" spans="1:21">
      <c r="A185" s="193">
        <v>35800</v>
      </c>
      <c r="B185" s="194" t="s">
        <v>164</v>
      </c>
      <c r="C185" s="209">
        <f t="shared" si="7"/>
        <v>1.0905909617612978E-3</v>
      </c>
      <c r="D185" s="209">
        <v>1.1050000000000001E-3</v>
      </c>
      <c r="E185" s="210">
        <v>-33565</v>
      </c>
      <c r="F185" s="195">
        <v>-47059</v>
      </c>
      <c r="G185" s="195"/>
      <c r="H185" s="195">
        <v>48075</v>
      </c>
      <c r="I185" s="195">
        <v>8964</v>
      </c>
      <c r="J185" s="195">
        <v>5213</v>
      </c>
      <c r="K185" s="195">
        <v>12292</v>
      </c>
      <c r="L185" s="195">
        <f t="shared" si="8"/>
        <v>74544</v>
      </c>
      <c r="N185" s="195">
        <v>0</v>
      </c>
      <c r="O185" s="195">
        <v>4828</v>
      </c>
      <c r="P185" s="195">
        <v>0</v>
      </c>
      <c r="Q185" s="195">
        <f t="shared" si="6"/>
        <v>4828</v>
      </c>
      <c r="S185" s="195">
        <v>45185</v>
      </c>
      <c r="T185" s="195">
        <v>3913</v>
      </c>
      <c r="U185" s="195">
        <v>49098</v>
      </c>
    </row>
    <row r="186" spans="1:21">
      <c r="A186" s="193">
        <v>35805</v>
      </c>
      <c r="B186" s="194" t="s">
        <v>165</v>
      </c>
      <c r="C186" s="209">
        <f t="shared" si="7"/>
        <v>2.266975666280417E-4</v>
      </c>
      <c r="D186" s="209">
        <v>2.0819999999999999E-4</v>
      </c>
      <c r="E186" s="210">
        <v>-6324</v>
      </c>
      <c r="F186" s="195">
        <v>-9782</v>
      </c>
      <c r="G186" s="195"/>
      <c r="H186" s="195">
        <v>9993</v>
      </c>
      <c r="I186" s="195">
        <v>1863</v>
      </c>
      <c r="J186" s="195">
        <v>1084</v>
      </c>
      <c r="K186" s="195">
        <v>1334</v>
      </c>
      <c r="L186" s="195">
        <f t="shared" si="8"/>
        <v>14274</v>
      </c>
      <c r="N186" s="195">
        <v>0</v>
      </c>
      <c r="O186" s="195">
        <v>1004</v>
      </c>
      <c r="P186" s="195">
        <v>1039</v>
      </c>
      <c r="Q186" s="195">
        <f t="shared" si="6"/>
        <v>2043</v>
      </c>
      <c r="S186" s="195">
        <v>9392</v>
      </c>
      <c r="T186" s="195">
        <v>431</v>
      </c>
      <c r="U186" s="195">
        <v>9823</v>
      </c>
    </row>
    <row r="187" spans="1:21">
      <c r="A187" s="193">
        <v>35900</v>
      </c>
      <c r="B187" s="194" t="s">
        <v>166</v>
      </c>
      <c r="C187" s="209">
        <f t="shared" si="7"/>
        <v>2.1279953650057935E-3</v>
      </c>
      <c r="D187" s="209">
        <v>2.1816000000000001E-3</v>
      </c>
      <c r="E187" s="210">
        <v>-66268</v>
      </c>
      <c r="F187" s="195">
        <v>-91823</v>
      </c>
      <c r="G187" s="195"/>
      <c r="H187" s="195">
        <v>93804</v>
      </c>
      <c r="I187" s="195">
        <v>17490</v>
      </c>
      <c r="J187" s="195">
        <v>10172</v>
      </c>
      <c r="K187" s="195">
        <v>5392</v>
      </c>
      <c r="L187" s="195">
        <f t="shared" si="8"/>
        <v>126858</v>
      </c>
      <c r="N187" s="195">
        <v>0</v>
      </c>
      <c r="O187" s="195">
        <v>9421</v>
      </c>
      <c r="P187" s="195">
        <v>589</v>
      </c>
      <c r="Q187" s="195">
        <f t="shared" si="6"/>
        <v>10010</v>
      </c>
      <c r="S187" s="195">
        <v>88165</v>
      </c>
      <c r="T187" s="195">
        <v>1214</v>
      </c>
      <c r="U187" s="195">
        <v>89379</v>
      </c>
    </row>
    <row r="188" spans="1:21">
      <c r="A188" s="193">
        <v>35905</v>
      </c>
      <c r="B188" s="194" t="s">
        <v>167</v>
      </c>
      <c r="C188" s="209">
        <f t="shared" si="7"/>
        <v>2.3819235225955968E-4</v>
      </c>
      <c r="D188" s="209">
        <v>2.6249999999999998E-4</v>
      </c>
      <c r="E188" s="210">
        <v>-7974</v>
      </c>
      <c r="F188" s="195">
        <v>-10278</v>
      </c>
      <c r="G188" s="195"/>
      <c r="H188" s="195">
        <v>10500</v>
      </c>
      <c r="I188" s="195">
        <v>1958</v>
      </c>
      <c r="J188" s="195">
        <v>1139</v>
      </c>
      <c r="K188" s="195">
        <v>8852</v>
      </c>
      <c r="L188" s="195">
        <f t="shared" si="8"/>
        <v>22449</v>
      </c>
      <c r="N188" s="195">
        <v>0</v>
      </c>
      <c r="O188" s="195">
        <v>1055</v>
      </c>
      <c r="P188" s="195">
        <v>0</v>
      </c>
      <c r="Q188" s="195">
        <f t="shared" si="6"/>
        <v>1055</v>
      </c>
      <c r="S188" s="195">
        <v>9869</v>
      </c>
      <c r="T188" s="195">
        <v>2319</v>
      </c>
      <c r="U188" s="195">
        <v>12188</v>
      </c>
    </row>
    <row r="189" spans="1:21">
      <c r="A189" s="193">
        <v>36000</v>
      </c>
      <c r="B189" s="194" t="s">
        <v>168</v>
      </c>
      <c r="C189" s="209">
        <f t="shared" si="7"/>
        <v>5.3746210892236385E-2</v>
      </c>
      <c r="D189" s="209">
        <v>5.4344900000000002E-2</v>
      </c>
      <c r="E189" s="210">
        <v>-1650781</v>
      </c>
      <c r="F189" s="195">
        <v>-2319149</v>
      </c>
      <c r="G189" s="195"/>
      <c r="H189" s="195">
        <v>2369186</v>
      </c>
      <c r="I189" s="195">
        <v>441740</v>
      </c>
      <c r="J189" s="195">
        <v>256907</v>
      </c>
      <c r="K189" s="195">
        <v>0</v>
      </c>
      <c r="L189" s="195">
        <f t="shared" si="8"/>
        <v>3067833</v>
      </c>
      <c r="N189" s="195">
        <v>0</v>
      </c>
      <c r="O189" s="195">
        <v>237934</v>
      </c>
      <c r="P189" s="195">
        <v>272935</v>
      </c>
      <c r="Q189" s="195">
        <f t="shared" si="6"/>
        <v>510869</v>
      </c>
      <c r="S189" s="195">
        <v>2226759</v>
      </c>
      <c r="T189" s="195">
        <v>-124315</v>
      </c>
      <c r="U189" s="195">
        <v>2102444</v>
      </c>
    </row>
    <row r="190" spans="1:21">
      <c r="A190" s="193">
        <v>36001</v>
      </c>
      <c r="B190" s="194" t="s">
        <v>169</v>
      </c>
      <c r="C190" s="209">
        <f t="shared" si="7"/>
        <v>0</v>
      </c>
      <c r="D190" s="209">
        <v>0</v>
      </c>
      <c r="E190" s="210">
        <v>0</v>
      </c>
      <c r="F190" s="195">
        <v>0</v>
      </c>
      <c r="G190" s="195"/>
      <c r="H190" s="195">
        <v>0</v>
      </c>
      <c r="I190" s="195">
        <v>0</v>
      </c>
      <c r="J190" s="195">
        <v>0</v>
      </c>
      <c r="K190" s="195">
        <v>1772</v>
      </c>
      <c r="L190" s="195">
        <f t="shared" si="8"/>
        <v>1772</v>
      </c>
      <c r="N190" s="195">
        <v>0</v>
      </c>
      <c r="O190" s="195">
        <v>0</v>
      </c>
      <c r="P190" s="195">
        <v>0</v>
      </c>
      <c r="Q190" s="195">
        <f t="shared" si="6"/>
        <v>0</v>
      </c>
      <c r="S190" s="195">
        <v>0</v>
      </c>
      <c r="T190" s="195">
        <v>417</v>
      </c>
      <c r="U190" s="195">
        <v>417</v>
      </c>
    </row>
    <row r="191" spans="1:21">
      <c r="A191" s="193">
        <v>36002</v>
      </c>
      <c r="B191" s="194" t="s">
        <v>170</v>
      </c>
      <c r="C191" s="209">
        <f t="shared" si="7"/>
        <v>0</v>
      </c>
      <c r="D191" s="209">
        <v>0</v>
      </c>
      <c r="E191" s="210">
        <v>0</v>
      </c>
      <c r="F191" s="195">
        <v>0</v>
      </c>
      <c r="G191" s="195"/>
      <c r="H191" s="195">
        <v>0</v>
      </c>
      <c r="I191" s="195">
        <v>0</v>
      </c>
      <c r="J191" s="195">
        <v>0</v>
      </c>
      <c r="K191" s="195">
        <v>2022</v>
      </c>
      <c r="L191" s="195">
        <f t="shared" si="8"/>
        <v>2022</v>
      </c>
      <c r="N191" s="195">
        <v>0</v>
      </c>
      <c r="O191" s="195">
        <v>0</v>
      </c>
      <c r="P191" s="195">
        <v>0</v>
      </c>
      <c r="Q191" s="195">
        <f t="shared" si="6"/>
        <v>0</v>
      </c>
      <c r="S191" s="195">
        <v>0</v>
      </c>
      <c r="T191" s="195">
        <v>2021</v>
      </c>
      <c r="U191" s="195">
        <v>2021</v>
      </c>
    </row>
    <row r="192" spans="1:21">
      <c r="A192" s="193">
        <v>36003</v>
      </c>
      <c r="B192" s="194" t="s">
        <v>171</v>
      </c>
      <c r="C192" s="209">
        <f t="shared" si="7"/>
        <v>3.6570104287369642E-4</v>
      </c>
      <c r="D192" s="209">
        <v>3.7570000000000002E-4</v>
      </c>
      <c r="E192" s="210">
        <v>-11412</v>
      </c>
      <c r="F192" s="195">
        <v>-15780</v>
      </c>
      <c r="G192" s="195"/>
      <c r="H192" s="195">
        <v>16120</v>
      </c>
      <c r="I192" s="195">
        <v>3006</v>
      </c>
      <c r="J192" s="195">
        <v>1748</v>
      </c>
      <c r="K192" s="195">
        <v>0</v>
      </c>
      <c r="L192" s="195">
        <f t="shared" si="8"/>
        <v>20874</v>
      </c>
      <c r="N192" s="195">
        <v>0</v>
      </c>
      <c r="O192" s="195">
        <v>1619</v>
      </c>
      <c r="P192" s="195">
        <v>1050</v>
      </c>
      <c r="Q192" s="195">
        <f t="shared" si="6"/>
        <v>2669</v>
      </c>
      <c r="S192" s="195">
        <v>15151</v>
      </c>
      <c r="T192" s="195">
        <v>-941</v>
      </c>
      <c r="U192" s="195">
        <v>14210</v>
      </c>
    </row>
    <row r="193" spans="1:21">
      <c r="A193" s="193">
        <v>36004</v>
      </c>
      <c r="B193" s="194" t="s">
        <v>350</v>
      </c>
      <c r="C193" s="209">
        <f t="shared" si="7"/>
        <v>2.5028968713789108E-4</v>
      </c>
      <c r="D193" s="209">
        <v>2.3440000000000001E-4</v>
      </c>
      <c r="E193" s="210">
        <v>-7120</v>
      </c>
      <c r="F193" s="195">
        <v>-10800</v>
      </c>
      <c r="G193" s="195"/>
      <c r="H193" s="195">
        <v>11033</v>
      </c>
      <c r="I193" s="195">
        <v>2057</v>
      </c>
      <c r="J193" s="195">
        <v>1196</v>
      </c>
      <c r="K193" s="195">
        <v>0</v>
      </c>
      <c r="L193" s="195">
        <f t="shared" si="8"/>
        <v>14286</v>
      </c>
      <c r="N193" s="195">
        <v>0</v>
      </c>
      <c r="O193" s="195">
        <v>1108</v>
      </c>
      <c r="P193" s="195">
        <v>5750</v>
      </c>
      <c r="Q193" s="195">
        <f t="shared" si="6"/>
        <v>6858</v>
      </c>
      <c r="S193" s="195">
        <v>10370</v>
      </c>
      <c r="T193" s="195">
        <v>-1879</v>
      </c>
      <c r="U193" s="195">
        <v>8491</v>
      </c>
    </row>
    <row r="194" spans="1:21">
      <c r="A194" s="193">
        <v>36005</v>
      </c>
      <c r="B194" s="194" t="s">
        <v>172</v>
      </c>
      <c r="C194" s="209">
        <f t="shared" si="7"/>
        <v>4.1984009269988411E-3</v>
      </c>
      <c r="D194" s="209">
        <v>4.3953999999999998E-3</v>
      </c>
      <c r="E194" s="210">
        <v>-133515</v>
      </c>
      <c r="F194" s="195">
        <v>-181161</v>
      </c>
      <c r="G194" s="195"/>
      <c r="H194" s="195">
        <v>185070</v>
      </c>
      <c r="I194" s="195">
        <v>34507</v>
      </c>
      <c r="J194" s="195">
        <v>20068</v>
      </c>
      <c r="K194" s="195">
        <v>28726</v>
      </c>
      <c r="L194" s="195">
        <f t="shared" si="8"/>
        <v>268371</v>
      </c>
      <c r="N194" s="195">
        <v>0</v>
      </c>
      <c r="O194" s="195">
        <v>18586</v>
      </c>
      <c r="P194" s="195">
        <v>0</v>
      </c>
      <c r="Q194" s="195">
        <f t="shared" si="6"/>
        <v>18586</v>
      </c>
      <c r="S194" s="195">
        <v>173944</v>
      </c>
      <c r="T194" s="195">
        <v>4831</v>
      </c>
      <c r="U194" s="195">
        <v>178775</v>
      </c>
    </row>
    <row r="195" spans="1:21">
      <c r="A195" s="193">
        <v>36006</v>
      </c>
      <c r="B195" s="194" t="s">
        <v>173</v>
      </c>
      <c r="C195" s="209">
        <f t="shared" si="7"/>
        <v>6.2699884125144842E-4</v>
      </c>
      <c r="D195" s="209">
        <v>5.8370000000000004E-4</v>
      </c>
      <c r="E195" s="210">
        <v>-17730</v>
      </c>
      <c r="F195" s="195">
        <v>-27055</v>
      </c>
      <c r="G195" s="195"/>
      <c r="H195" s="195">
        <v>27639</v>
      </c>
      <c r="I195" s="195">
        <v>5153</v>
      </c>
      <c r="J195" s="195">
        <v>2997</v>
      </c>
      <c r="K195" s="195">
        <v>0</v>
      </c>
      <c r="L195" s="195">
        <f t="shared" si="8"/>
        <v>35789</v>
      </c>
      <c r="N195" s="195">
        <v>0</v>
      </c>
      <c r="O195" s="195">
        <v>2776</v>
      </c>
      <c r="P195" s="195">
        <v>16005</v>
      </c>
      <c r="Q195" s="195">
        <f t="shared" si="6"/>
        <v>18781</v>
      </c>
      <c r="S195" s="195">
        <v>25977</v>
      </c>
      <c r="T195" s="195">
        <v>-3777</v>
      </c>
      <c r="U195" s="195">
        <v>22200</v>
      </c>
    </row>
    <row r="196" spans="1:21">
      <c r="A196" s="193">
        <v>36007</v>
      </c>
      <c r="B196" s="194" t="s">
        <v>174</v>
      </c>
      <c r="C196" s="209">
        <f t="shared" si="7"/>
        <v>1.9420625724217845E-4</v>
      </c>
      <c r="D196" s="209">
        <v>1.829E-4</v>
      </c>
      <c r="E196" s="210">
        <v>-5556</v>
      </c>
      <c r="F196" s="195">
        <v>-8380</v>
      </c>
      <c r="G196" s="195"/>
      <c r="H196" s="195">
        <v>8561</v>
      </c>
      <c r="I196" s="195">
        <v>1596</v>
      </c>
      <c r="J196" s="195">
        <v>928</v>
      </c>
      <c r="K196" s="195">
        <v>0</v>
      </c>
      <c r="L196" s="195">
        <f t="shared" si="8"/>
        <v>11085</v>
      </c>
      <c r="N196" s="195">
        <v>0</v>
      </c>
      <c r="O196" s="195">
        <v>860</v>
      </c>
      <c r="P196" s="195">
        <v>3316</v>
      </c>
      <c r="Q196" s="195">
        <f t="shared" si="6"/>
        <v>4176</v>
      </c>
      <c r="S196" s="195">
        <v>8046</v>
      </c>
      <c r="T196" s="195">
        <v>-997</v>
      </c>
      <c r="U196" s="195">
        <v>7049</v>
      </c>
    </row>
    <row r="197" spans="1:21">
      <c r="A197" s="193">
        <v>36008</v>
      </c>
      <c r="B197" s="194" t="s">
        <v>175</v>
      </c>
      <c r="C197" s="209">
        <f t="shared" si="7"/>
        <v>5.4139049826187717E-4</v>
      </c>
      <c r="D197" s="209">
        <v>5.2079999999999997E-4</v>
      </c>
      <c r="E197" s="210">
        <v>-15820</v>
      </c>
      <c r="F197" s="195">
        <v>-23361</v>
      </c>
      <c r="G197" s="195"/>
      <c r="H197" s="195">
        <v>23865</v>
      </c>
      <c r="I197" s="195">
        <v>4450</v>
      </c>
      <c r="J197" s="195">
        <v>2588</v>
      </c>
      <c r="K197" s="195">
        <v>212</v>
      </c>
      <c r="L197" s="195">
        <f t="shared" si="8"/>
        <v>31115</v>
      </c>
      <c r="N197" s="195">
        <v>0</v>
      </c>
      <c r="O197" s="195">
        <v>2397</v>
      </c>
      <c r="P197" s="195">
        <v>7264</v>
      </c>
      <c r="Q197" s="195">
        <f t="shared" si="6"/>
        <v>9661</v>
      </c>
      <c r="S197" s="195">
        <v>22431</v>
      </c>
      <c r="T197" s="195">
        <v>-3331</v>
      </c>
      <c r="U197" s="195">
        <v>19100</v>
      </c>
    </row>
    <row r="198" spans="1:21">
      <c r="A198" s="193">
        <v>36009</v>
      </c>
      <c r="B198" s="194" t="s">
        <v>176</v>
      </c>
      <c r="C198" s="209">
        <f t="shared" si="7"/>
        <v>9.8099652375434527E-5</v>
      </c>
      <c r="D198" s="209">
        <v>1.1900000000000001E-4</v>
      </c>
      <c r="E198" s="210">
        <v>-3615</v>
      </c>
      <c r="F198" s="195">
        <v>-4233</v>
      </c>
      <c r="G198" s="195"/>
      <c r="H198" s="195">
        <v>4324</v>
      </c>
      <c r="I198" s="195">
        <v>806</v>
      </c>
      <c r="J198" s="195">
        <v>469</v>
      </c>
      <c r="K198" s="195">
        <v>2123</v>
      </c>
      <c r="L198" s="195">
        <f t="shared" si="8"/>
        <v>7722</v>
      </c>
      <c r="N198" s="195">
        <v>0</v>
      </c>
      <c r="O198" s="195">
        <v>434</v>
      </c>
      <c r="P198" s="195">
        <v>0</v>
      </c>
      <c r="Q198" s="195">
        <f t="shared" ref="Q198:Q261" si="9">SUM(N198:P198)</f>
        <v>434</v>
      </c>
      <c r="S198" s="195">
        <v>4064</v>
      </c>
      <c r="T198" s="195">
        <v>453</v>
      </c>
      <c r="U198" s="195">
        <v>4517</v>
      </c>
    </row>
    <row r="199" spans="1:21">
      <c r="A199" s="193">
        <v>36100</v>
      </c>
      <c r="B199" s="194" t="s">
        <v>177</v>
      </c>
      <c r="C199" s="209">
        <f t="shared" ref="C199:C262" si="10">F199/$F$301</f>
        <v>6.3429895712630361E-4</v>
      </c>
      <c r="D199" s="209">
        <v>6.3670000000000003E-4</v>
      </c>
      <c r="E199" s="210">
        <v>-19340</v>
      </c>
      <c r="F199" s="195">
        <v>-27370</v>
      </c>
      <c r="G199" s="195"/>
      <c r="H199" s="195">
        <v>27961</v>
      </c>
      <c r="I199" s="195">
        <v>5213</v>
      </c>
      <c r="J199" s="195">
        <v>3032</v>
      </c>
      <c r="K199" s="195">
        <v>3798</v>
      </c>
      <c r="L199" s="195">
        <f t="shared" ref="L199:L262" si="11">SUM(H199:K199)</f>
        <v>40004</v>
      </c>
      <c r="N199" s="195">
        <v>0</v>
      </c>
      <c r="O199" s="195">
        <v>2808</v>
      </c>
      <c r="P199" s="195">
        <v>0</v>
      </c>
      <c r="Q199" s="195">
        <f t="shared" si="9"/>
        <v>2808</v>
      </c>
      <c r="S199" s="195">
        <v>26280</v>
      </c>
      <c r="T199" s="195">
        <v>1468</v>
      </c>
      <c r="U199" s="195">
        <v>27748</v>
      </c>
    </row>
    <row r="200" spans="1:21">
      <c r="A200" s="193">
        <v>36102</v>
      </c>
      <c r="B200" s="194" t="s">
        <v>178</v>
      </c>
      <c r="C200" s="209">
        <f t="shared" si="10"/>
        <v>2.5100811123986096E-4</v>
      </c>
      <c r="D200" s="209">
        <v>2.5359999999999998E-4</v>
      </c>
      <c r="E200" s="210">
        <v>-7703</v>
      </c>
      <c r="F200" s="195">
        <v>-10831</v>
      </c>
      <c r="G200" s="195"/>
      <c r="H200" s="195">
        <v>11064</v>
      </c>
      <c r="I200" s="195">
        <v>2063</v>
      </c>
      <c r="J200" s="195">
        <v>1200</v>
      </c>
      <c r="K200" s="195">
        <v>0</v>
      </c>
      <c r="L200" s="195">
        <f t="shared" si="11"/>
        <v>14327</v>
      </c>
      <c r="N200" s="195">
        <v>0</v>
      </c>
      <c r="O200" s="195">
        <v>1111</v>
      </c>
      <c r="P200" s="195">
        <v>7481</v>
      </c>
      <c r="Q200" s="195">
        <f t="shared" si="9"/>
        <v>8592</v>
      </c>
      <c r="S200" s="195">
        <v>10399</v>
      </c>
      <c r="T200" s="195">
        <v>-2668</v>
      </c>
      <c r="U200" s="195">
        <v>7731</v>
      </c>
    </row>
    <row r="201" spans="1:21">
      <c r="A201" s="193">
        <v>36105</v>
      </c>
      <c r="B201" s="194" t="s">
        <v>179</v>
      </c>
      <c r="C201" s="209">
        <f t="shared" si="10"/>
        <v>3.1599073001158746E-4</v>
      </c>
      <c r="D201" s="209">
        <v>3.4069999999999999E-4</v>
      </c>
      <c r="E201" s="210">
        <v>-10349</v>
      </c>
      <c r="F201" s="195">
        <v>-13635</v>
      </c>
      <c r="G201" s="195"/>
      <c r="H201" s="195">
        <v>13930</v>
      </c>
      <c r="I201" s="195">
        <v>2597</v>
      </c>
      <c r="J201" s="195">
        <v>1510</v>
      </c>
      <c r="K201" s="195">
        <v>5166</v>
      </c>
      <c r="L201" s="195">
        <f t="shared" si="11"/>
        <v>23203</v>
      </c>
      <c r="N201" s="195">
        <v>0</v>
      </c>
      <c r="O201" s="195">
        <v>1399</v>
      </c>
      <c r="P201" s="195">
        <v>0</v>
      </c>
      <c r="Q201" s="195">
        <f t="shared" si="9"/>
        <v>1399</v>
      </c>
      <c r="S201" s="195">
        <v>13092</v>
      </c>
      <c r="T201" s="195">
        <v>1165</v>
      </c>
      <c r="U201" s="195">
        <v>14257</v>
      </c>
    </row>
    <row r="202" spans="1:21">
      <c r="A202" s="193">
        <v>36200</v>
      </c>
      <c r="B202" s="194" t="s">
        <v>180</v>
      </c>
      <c r="C202" s="209">
        <f t="shared" si="10"/>
        <v>1.284704519119351E-3</v>
      </c>
      <c r="D202" s="209">
        <v>1.3821E-3</v>
      </c>
      <c r="E202" s="210">
        <v>-41983</v>
      </c>
      <c r="F202" s="195">
        <v>-55435</v>
      </c>
      <c r="G202" s="195"/>
      <c r="H202" s="195">
        <v>56631</v>
      </c>
      <c r="I202" s="195">
        <v>10559</v>
      </c>
      <c r="J202" s="195">
        <v>6141</v>
      </c>
      <c r="K202" s="195">
        <v>13430</v>
      </c>
      <c r="L202" s="195">
        <f t="shared" si="11"/>
        <v>86761</v>
      </c>
      <c r="N202" s="195">
        <v>0</v>
      </c>
      <c r="O202" s="195">
        <v>5687</v>
      </c>
      <c r="P202" s="195">
        <v>0</v>
      </c>
      <c r="Q202" s="195">
        <f t="shared" si="9"/>
        <v>5687</v>
      </c>
      <c r="S202" s="195">
        <v>53226</v>
      </c>
      <c r="T202" s="195">
        <v>2817</v>
      </c>
      <c r="U202" s="195">
        <v>56043</v>
      </c>
    </row>
    <row r="203" spans="1:21">
      <c r="A203" s="193">
        <v>36205</v>
      </c>
      <c r="B203" s="194" t="s">
        <v>181</v>
      </c>
      <c r="C203" s="209">
        <f t="shared" si="10"/>
        <v>2.6600231749710314E-4</v>
      </c>
      <c r="D203" s="209">
        <v>2.5789999999999998E-4</v>
      </c>
      <c r="E203" s="210">
        <v>-7834</v>
      </c>
      <c r="F203" s="195">
        <v>-11478</v>
      </c>
      <c r="G203" s="195"/>
      <c r="H203" s="195">
        <v>11726</v>
      </c>
      <c r="I203" s="195">
        <v>2186</v>
      </c>
      <c r="J203" s="195">
        <v>1271</v>
      </c>
      <c r="K203" s="195">
        <v>0</v>
      </c>
      <c r="L203" s="195">
        <f t="shared" si="11"/>
        <v>15183</v>
      </c>
      <c r="N203" s="195">
        <v>0</v>
      </c>
      <c r="O203" s="195">
        <v>1178</v>
      </c>
      <c r="P203" s="195">
        <v>1808</v>
      </c>
      <c r="Q203" s="195">
        <f t="shared" si="9"/>
        <v>2986</v>
      </c>
      <c r="S203" s="195">
        <v>11021</v>
      </c>
      <c r="T203" s="195">
        <v>-372</v>
      </c>
      <c r="U203" s="195">
        <v>10649</v>
      </c>
    </row>
    <row r="204" spans="1:21">
      <c r="A204" s="193">
        <v>36300</v>
      </c>
      <c r="B204" s="194" t="s">
        <v>182</v>
      </c>
      <c r="C204" s="209">
        <f t="shared" si="10"/>
        <v>4.4260950173812281E-3</v>
      </c>
      <c r="D204" s="209">
        <v>4.3909999999999999E-3</v>
      </c>
      <c r="E204" s="210">
        <v>-133381</v>
      </c>
      <c r="F204" s="195">
        <v>-190986</v>
      </c>
      <c r="G204" s="195"/>
      <c r="H204" s="195">
        <v>195107</v>
      </c>
      <c r="I204" s="195">
        <v>36378</v>
      </c>
      <c r="J204" s="195">
        <v>21157</v>
      </c>
      <c r="K204" s="195">
        <v>3649</v>
      </c>
      <c r="L204" s="195">
        <f t="shared" si="11"/>
        <v>256291</v>
      </c>
      <c r="N204" s="195">
        <v>0</v>
      </c>
      <c r="O204" s="195">
        <v>19594</v>
      </c>
      <c r="P204" s="195">
        <v>9325</v>
      </c>
      <c r="Q204" s="195">
        <f t="shared" si="9"/>
        <v>28919</v>
      </c>
      <c r="S204" s="195">
        <v>183378</v>
      </c>
      <c r="T204" s="195">
        <v>-2780</v>
      </c>
      <c r="U204" s="195">
        <v>180598</v>
      </c>
    </row>
    <row r="205" spans="1:21">
      <c r="A205" s="193">
        <v>36301</v>
      </c>
      <c r="B205" s="194" t="s">
        <v>183</v>
      </c>
      <c r="C205" s="209">
        <f t="shared" si="10"/>
        <v>9.3696407879490144E-5</v>
      </c>
      <c r="D205" s="209">
        <v>7.5500000000000006E-5</v>
      </c>
      <c r="E205" s="210">
        <v>-2293</v>
      </c>
      <c r="F205" s="195">
        <v>-4043</v>
      </c>
      <c r="G205" s="195"/>
      <c r="H205" s="195">
        <v>4130</v>
      </c>
      <c r="I205" s="195">
        <v>770</v>
      </c>
      <c r="J205" s="195">
        <v>448</v>
      </c>
      <c r="K205" s="195">
        <v>0</v>
      </c>
      <c r="L205" s="195">
        <f t="shared" si="11"/>
        <v>5348</v>
      </c>
      <c r="N205" s="195">
        <v>0</v>
      </c>
      <c r="O205" s="195">
        <v>415</v>
      </c>
      <c r="P205" s="195">
        <v>2899</v>
      </c>
      <c r="Q205" s="195">
        <f t="shared" si="9"/>
        <v>3314</v>
      </c>
      <c r="S205" s="195">
        <v>3882</v>
      </c>
      <c r="T205" s="195">
        <v>-748</v>
      </c>
      <c r="U205" s="195">
        <v>3134</v>
      </c>
    </row>
    <row r="206" spans="1:21">
      <c r="A206" s="193">
        <v>36302</v>
      </c>
      <c r="B206" s="194" t="s">
        <v>184</v>
      </c>
      <c r="C206" s="209">
        <f t="shared" si="10"/>
        <v>1.3800695249130938E-4</v>
      </c>
      <c r="D206" s="209">
        <v>1.143E-4</v>
      </c>
      <c r="E206" s="210">
        <v>-3472</v>
      </c>
      <c r="F206" s="195">
        <v>-5955</v>
      </c>
      <c r="G206" s="195"/>
      <c r="H206" s="195">
        <v>6083</v>
      </c>
      <c r="I206" s="195">
        <v>1134</v>
      </c>
      <c r="J206" s="195">
        <v>660</v>
      </c>
      <c r="K206" s="195">
        <v>0</v>
      </c>
      <c r="L206" s="195">
        <f t="shared" si="11"/>
        <v>7877</v>
      </c>
      <c r="N206" s="195">
        <v>0</v>
      </c>
      <c r="O206" s="195">
        <v>611</v>
      </c>
      <c r="P206" s="195">
        <v>3894</v>
      </c>
      <c r="Q206" s="195">
        <f t="shared" si="9"/>
        <v>4505</v>
      </c>
      <c r="S206" s="195">
        <v>5717</v>
      </c>
      <c r="T206" s="195">
        <v>-712</v>
      </c>
      <c r="U206" s="195">
        <v>5005</v>
      </c>
    </row>
    <row r="207" spans="1:21">
      <c r="A207" s="193">
        <v>36303</v>
      </c>
      <c r="B207" s="194" t="s">
        <v>351</v>
      </c>
      <c r="C207" s="209">
        <f t="shared" si="10"/>
        <v>1.8000000000000001E-4</v>
      </c>
      <c r="D207" s="209">
        <v>1.6359999999999999E-4</v>
      </c>
      <c r="E207" s="210">
        <v>-4970</v>
      </c>
      <c r="F207" s="195">
        <v>-7767</v>
      </c>
      <c r="G207" s="195"/>
      <c r="H207" s="195">
        <v>7935</v>
      </c>
      <c r="I207" s="195">
        <v>1479</v>
      </c>
      <c r="J207" s="195">
        <v>860</v>
      </c>
      <c r="K207" s="195">
        <v>0</v>
      </c>
      <c r="L207" s="195">
        <f t="shared" si="11"/>
        <v>10274</v>
      </c>
      <c r="N207" s="195">
        <v>0</v>
      </c>
      <c r="O207" s="195">
        <v>797</v>
      </c>
      <c r="P207" s="195">
        <v>14001</v>
      </c>
      <c r="Q207" s="195">
        <f t="shared" si="9"/>
        <v>14798</v>
      </c>
      <c r="S207" s="195">
        <v>7458</v>
      </c>
      <c r="T207" s="195">
        <v>-2602</v>
      </c>
      <c r="U207" s="195">
        <v>4856</v>
      </c>
    </row>
    <row r="208" spans="1:21">
      <c r="A208" s="193">
        <v>36305</v>
      </c>
      <c r="B208" s="194" t="s">
        <v>185</v>
      </c>
      <c r="C208" s="209">
        <f t="shared" si="10"/>
        <v>8.0971031286210888E-4</v>
      </c>
      <c r="D208" s="209">
        <v>8.1369999999999999E-4</v>
      </c>
      <c r="E208" s="210">
        <v>-24717</v>
      </c>
      <c r="F208" s="195">
        <v>-34939</v>
      </c>
      <c r="G208" s="195"/>
      <c r="H208" s="195">
        <v>35692</v>
      </c>
      <c r="I208" s="195">
        <v>6655</v>
      </c>
      <c r="J208" s="195">
        <v>3870</v>
      </c>
      <c r="K208" s="195">
        <v>7596</v>
      </c>
      <c r="L208" s="195">
        <f t="shared" si="11"/>
        <v>53813</v>
      </c>
      <c r="N208" s="195">
        <v>0</v>
      </c>
      <c r="O208" s="195">
        <v>3585</v>
      </c>
      <c r="P208" s="195">
        <v>0</v>
      </c>
      <c r="Q208" s="195">
        <f t="shared" si="9"/>
        <v>3585</v>
      </c>
      <c r="S208" s="195">
        <v>33547</v>
      </c>
      <c r="T208" s="195">
        <v>3488</v>
      </c>
      <c r="U208" s="195">
        <v>37035</v>
      </c>
    </row>
    <row r="209" spans="1:21">
      <c r="A209" s="193">
        <v>36310</v>
      </c>
      <c r="B209" s="194" t="s">
        <v>340</v>
      </c>
      <c r="C209" s="209">
        <f t="shared" si="10"/>
        <v>0</v>
      </c>
      <c r="D209" s="209">
        <v>0</v>
      </c>
      <c r="E209" s="210">
        <v>0</v>
      </c>
      <c r="F209" s="195">
        <v>0</v>
      </c>
      <c r="G209" s="195"/>
      <c r="H209" s="195">
        <v>0</v>
      </c>
      <c r="I209" s="195">
        <v>0</v>
      </c>
      <c r="J209" s="195">
        <v>0</v>
      </c>
      <c r="K209" s="195">
        <v>2327</v>
      </c>
      <c r="L209" s="195">
        <f t="shared" si="11"/>
        <v>2327</v>
      </c>
      <c r="N209" s="195">
        <v>0</v>
      </c>
      <c r="O209" s="195">
        <v>0</v>
      </c>
      <c r="P209" s="195">
        <v>613</v>
      </c>
      <c r="Q209" s="195">
        <f t="shared" si="9"/>
        <v>613</v>
      </c>
      <c r="S209" s="195">
        <v>0</v>
      </c>
      <c r="T209" s="195">
        <v>-149</v>
      </c>
      <c r="U209" s="195">
        <v>-149</v>
      </c>
    </row>
    <row r="210" spans="1:21">
      <c r="A210" s="193">
        <v>36400</v>
      </c>
      <c r="B210" s="194" t="s">
        <v>186</v>
      </c>
      <c r="C210" s="209">
        <f t="shared" si="10"/>
        <v>4.562201622247972E-3</v>
      </c>
      <c r="D210" s="209">
        <v>4.7885000000000002E-3</v>
      </c>
      <c r="E210" s="210">
        <v>-145455</v>
      </c>
      <c r="F210" s="195">
        <v>-196859</v>
      </c>
      <c r="G210" s="195"/>
      <c r="H210" s="195">
        <v>201106</v>
      </c>
      <c r="I210" s="195">
        <v>37497</v>
      </c>
      <c r="J210" s="195">
        <v>21807</v>
      </c>
      <c r="K210" s="195">
        <v>37239</v>
      </c>
      <c r="L210" s="195">
        <f t="shared" si="11"/>
        <v>297649</v>
      </c>
      <c r="N210" s="195">
        <v>0</v>
      </c>
      <c r="O210" s="195">
        <v>20197</v>
      </c>
      <c r="P210" s="195">
        <v>172</v>
      </c>
      <c r="Q210" s="195">
        <f t="shared" si="9"/>
        <v>20369</v>
      </c>
      <c r="S210" s="195">
        <v>189017</v>
      </c>
      <c r="T210" s="195">
        <v>5333</v>
      </c>
      <c r="U210" s="195">
        <v>194350</v>
      </c>
    </row>
    <row r="211" spans="1:21">
      <c r="A211" s="193">
        <v>36405</v>
      </c>
      <c r="B211" s="194" t="s">
        <v>352</v>
      </c>
      <c r="C211" s="209">
        <f t="shared" si="10"/>
        <v>7.4139049826187715E-4</v>
      </c>
      <c r="D211" s="209">
        <v>7.9250000000000002E-4</v>
      </c>
      <c r="E211" s="210">
        <v>-24073</v>
      </c>
      <c r="F211" s="195">
        <v>-31991</v>
      </c>
      <c r="G211" s="195"/>
      <c r="H211" s="195">
        <v>32682</v>
      </c>
      <c r="I211" s="195">
        <v>6094</v>
      </c>
      <c r="J211" s="195">
        <v>3544</v>
      </c>
      <c r="K211" s="195">
        <v>9423</v>
      </c>
      <c r="L211" s="195">
        <f t="shared" si="11"/>
        <v>51743</v>
      </c>
      <c r="N211" s="195">
        <v>0</v>
      </c>
      <c r="O211" s="195">
        <v>3282</v>
      </c>
      <c r="P211" s="195">
        <v>894</v>
      </c>
      <c r="Q211" s="195">
        <f t="shared" si="9"/>
        <v>4176</v>
      </c>
      <c r="S211" s="195">
        <v>30717</v>
      </c>
      <c r="T211" s="195">
        <v>607</v>
      </c>
      <c r="U211" s="195">
        <v>31324</v>
      </c>
    </row>
    <row r="212" spans="1:21">
      <c r="A212" s="193">
        <v>36500</v>
      </c>
      <c r="B212" s="194" t="s">
        <v>187</v>
      </c>
      <c r="C212" s="209">
        <f t="shared" si="10"/>
        <v>9.6625955967555039E-3</v>
      </c>
      <c r="D212" s="209">
        <v>9.8331000000000009E-3</v>
      </c>
      <c r="E212" s="210">
        <v>-298690</v>
      </c>
      <c r="F212" s="195">
        <v>-416941</v>
      </c>
      <c r="G212" s="195"/>
      <c r="H212" s="195">
        <v>425937</v>
      </c>
      <c r="I212" s="195">
        <v>79417</v>
      </c>
      <c r="J212" s="195">
        <v>46187</v>
      </c>
      <c r="K212" s="195">
        <v>6437</v>
      </c>
      <c r="L212" s="195">
        <f t="shared" si="11"/>
        <v>557978</v>
      </c>
      <c r="N212" s="195">
        <v>0</v>
      </c>
      <c r="O212" s="195">
        <v>42776</v>
      </c>
      <c r="P212" s="195">
        <v>24488</v>
      </c>
      <c r="Q212" s="195">
        <f t="shared" si="9"/>
        <v>67264</v>
      </c>
      <c r="S212" s="195">
        <v>400331</v>
      </c>
      <c r="T212" s="195">
        <v>-11843</v>
      </c>
      <c r="U212" s="195">
        <v>388488</v>
      </c>
    </row>
    <row r="213" spans="1:21">
      <c r="A213" s="193">
        <v>36501</v>
      </c>
      <c r="B213" s="194" t="s">
        <v>188</v>
      </c>
      <c r="C213" s="209">
        <f t="shared" si="10"/>
        <v>1.2400926998841252E-4</v>
      </c>
      <c r="D213" s="209">
        <v>1.2999999999999999E-4</v>
      </c>
      <c r="E213" s="210">
        <v>-3949</v>
      </c>
      <c r="F213" s="195">
        <v>-5351</v>
      </c>
      <c r="G213" s="195"/>
      <c r="H213" s="195">
        <v>5466</v>
      </c>
      <c r="I213" s="195">
        <v>1019</v>
      </c>
      <c r="J213" s="195">
        <v>593</v>
      </c>
      <c r="K213" s="195">
        <v>189</v>
      </c>
      <c r="L213" s="195">
        <f t="shared" si="11"/>
        <v>7267</v>
      </c>
      <c r="N213" s="195">
        <v>0</v>
      </c>
      <c r="O213" s="195">
        <v>549</v>
      </c>
      <c r="P213" s="195">
        <v>1114</v>
      </c>
      <c r="Q213" s="195">
        <f t="shared" si="9"/>
        <v>1663</v>
      </c>
      <c r="S213" s="195">
        <v>5137</v>
      </c>
      <c r="T213" s="195">
        <v>-724</v>
      </c>
      <c r="U213" s="195">
        <v>4413</v>
      </c>
    </row>
    <row r="214" spans="1:21">
      <c r="A214" s="193">
        <v>36502</v>
      </c>
      <c r="B214" s="194" t="s">
        <v>189</v>
      </c>
      <c r="C214" s="209">
        <f t="shared" si="10"/>
        <v>4.7995365005793741E-5</v>
      </c>
      <c r="D214" s="209">
        <v>4.7200000000000002E-5</v>
      </c>
      <c r="E214" s="210">
        <v>-1434</v>
      </c>
      <c r="F214" s="195">
        <v>-2071</v>
      </c>
      <c r="G214" s="195"/>
      <c r="H214" s="195">
        <v>2116</v>
      </c>
      <c r="I214" s="195">
        <v>395</v>
      </c>
      <c r="J214" s="195">
        <v>229</v>
      </c>
      <c r="K214" s="195">
        <v>0</v>
      </c>
      <c r="L214" s="195">
        <f t="shared" si="11"/>
        <v>2740</v>
      </c>
      <c r="N214" s="195">
        <v>0</v>
      </c>
      <c r="O214" s="195">
        <v>212</v>
      </c>
      <c r="P214" s="195">
        <v>715</v>
      </c>
      <c r="Q214" s="195">
        <f t="shared" si="9"/>
        <v>927</v>
      </c>
      <c r="S214" s="195">
        <v>1989</v>
      </c>
      <c r="T214" s="195">
        <v>-169</v>
      </c>
      <c r="U214" s="195">
        <v>1820</v>
      </c>
    </row>
    <row r="215" spans="1:21">
      <c r="A215" s="193">
        <v>36505</v>
      </c>
      <c r="B215" s="194" t="s">
        <v>190</v>
      </c>
      <c r="C215" s="209">
        <f t="shared" si="10"/>
        <v>1.8100115874855156E-3</v>
      </c>
      <c r="D215" s="209">
        <v>1.8748E-3</v>
      </c>
      <c r="E215" s="210">
        <v>-56949</v>
      </c>
      <c r="F215" s="195">
        <v>-78102</v>
      </c>
      <c r="G215" s="195"/>
      <c r="H215" s="195">
        <v>79787</v>
      </c>
      <c r="I215" s="195">
        <v>14876</v>
      </c>
      <c r="J215" s="195">
        <v>8652</v>
      </c>
      <c r="K215" s="195">
        <v>13972</v>
      </c>
      <c r="L215" s="195">
        <f t="shared" si="11"/>
        <v>117287</v>
      </c>
      <c r="N215" s="195">
        <v>0</v>
      </c>
      <c r="O215" s="195">
        <v>8013</v>
      </c>
      <c r="P215" s="195">
        <v>166</v>
      </c>
      <c r="Q215" s="195">
        <f t="shared" si="9"/>
        <v>8179</v>
      </c>
      <c r="S215" s="195">
        <v>74990</v>
      </c>
      <c r="T215" s="195">
        <v>2058</v>
      </c>
      <c r="U215" s="195">
        <v>77048</v>
      </c>
    </row>
    <row r="216" spans="1:21">
      <c r="A216" s="193">
        <v>36600</v>
      </c>
      <c r="B216" s="194" t="s">
        <v>191</v>
      </c>
      <c r="C216" s="209">
        <f t="shared" si="10"/>
        <v>6.384009269988412E-4</v>
      </c>
      <c r="D216" s="209">
        <v>6.715E-4</v>
      </c>
      <c r="E216" s="210">
        <v>-20397</v>
      </c>
      <c r="F216" s="195">
        <v>-27547</v>
      </c>
      <c r="G216" s="195"/>
      <c r="H216" s="195">
        <v>28141</v>
      </c>
      <c r="I216" s="195">
        <v>5247</v>
      </c>
      <c r="J216" s="195">
        <v>3052</v>
      </c>
      <c r="K216" s="195">
        <v>7803</v>
      </c>
      <c r="L216" s="195">
        <f t="shared" si="11"/>
        <v>44243</v>
      </c>
      <c r="N216" s="195">
        <v>0</v>
      </c>
      <c r="O216" s="195">
        <v>2826</v>
      </c>
      <c r="P216" s="195">
        <v>0</v>
      </c>
      <c r="Q216" s="195">
        <f t="shared" si="9"/>
        <v>2826</v>
      </c>
      <c r="S216" s="195">
        <v>26450</v>
      </c>
      <c r="T216" s="195">
        <v>2370</v>
      </c>
      <c r="U216" s="195">
        <v>28820</v>
      </c>
    </row>
    <row r="217" spans="1:21">
      <c r="A217" s="193">
        <v>36601</v>
      </c>
      <c r="B217" s="194" t="s">
        <v>192</v>
      </c>
      <c r="C217" s="209">
        <f t="shared" si="10"/>
        <v>4.0389339513325609E-4</v>
      </c>
      <c r="D217" s="209">
        <v>4.462E-4</v>
      </c>
      <c r="E217" s="210">
        <v>-13554</v>
      </c>
      <c r="F217" s="195">
        <v>-17428</v>
      </c>
      <c r="G217" s="195"/>
      <c r="H217" s="195">
        <v>17804</v>
      </c>
      <c r="I217" s="195">
        <v>3320</v>
      </c>
      <c r="J217" s="195">
        <v>1931</v>
      </c>
      <c r="K217" s="195">
        <v>2334</v>
      </c>
      <c r="L217" s="195">
        <f t="shared" si="11"/>
        <v>25389</v>
      </c>
      <c r="N217" s="195">
        <v>0</v>
      </c>
      <c r="O217" s="195">
        <v>1788</v>
      </c>
      <c r="P217" s="195">
        <v>5527</v>
      </c>
      <c r="Q217" s="195">
        <f t="shared" si="9"/>
        <v>7315</v>
      </c>
      <c r="S217" s="195">
        <v>16734</v>
      </c>
      <c r="T217" s="195">
        <v>-2483</v>
      </c>
      <c r="U217" s="195">
        <v>14251</v>
      </c>
    </row>
    <row r="218" spans="1:21">
      <c r="A218" s="193">
        <v>36700</v>
      </c>
      <c r="B218" s="194" t="s">
        <v>193</v>
      </c>
      <c r="C218" s="209">
        <f t="shared" si="10"/>
        <v>8.5154113557358059E-3</v>
      </c>
      <c r="D218" s="209">
        <v>8.4732999999999996E-3</v>
      </c>
      <c r="E218" s="210">
        <v>-257385</v>
      </c>
      <c r="F218" s="195">
        <v>-367440</v>
      </c>
      <c r="G218" s="195"/>
      <c r="H218" s="195">
        <v>375367</v>
      </c>
      <c r="I218" s="195">
        <v>69988</v>
      </c>
      <c r="J218" s="195">
        <v>40704</v>
      </c>
      <c r="K218" s="195">
        <v>0</v>
      </c>
      <c r="L218" s="195">
        <f t="shared" si="11"/>
        <v>486059</v>
      </c>
      <c r="N218" s="195">
        <v>0</v>
      </c>
      <c r="O218" s="195">
        <v>37698</v>
      </c>
      <c r="P218" s="195">
        <v>51214</v>
      </c>
      <c r="Q218" s="195">
        <f t="shared" si="9"/>
        <v>88912</v>
      </c>
      <c r="S218" s="195">
        <v>352802</v>
      </c>
      <c r="T218" s="195">
        <v>-14924</v>
      </c>
      <c r="U218" s="195">
        <v>337878</v>
      </c>
    </row>
    <row r="219" spans="1:21">
      <c r="A219" s="193">
        <v>36701</v>
      </c>
      <c r="B219" s="194" t="s">
        <v>194</v>
      </c>
      <c r="C219" s="209">
        <f t="shared" si="10"/>
        <v>4.4101969872537659E-5</v>
      </c>
      <c r="D219" s="209">
        <v>3.0300000000000001E-5</v>
      </c>
      <c r="E219" s="210">
        <v>-920</v>
      </c>
      <c r="F219" s="195">
        <v>-1903</v>
      </c>
      <c r="G219" s="195"/>
      <c r="H219" s="195">
        <v>1944</v>
      </c>
      <c r="I219" s="195">
        <v>362</v>
      </c>
      <c r="J219" s="195">
        <v>211</v>
      </c>
      <c r="K219" s="195">
        <v>75</v>
      </c>
      <c r="L219" s="195">
        <f t="shared" si="11"/>
        <v>2592</v>
      </c>
      <c r="N219" s="195">
        <v>0</v>
      </c>
      <c r="O219" s="195">
        <v>195</v>
      </c>
      <c r="P219" s="195">
        <v>1714</v>
      </c>
      <c r="Q219" s="195">
        <f t="shared" si="9"/>
        <v>1909</v>
      </c>
      <c r="S219" s="195">
        <v>1827</v>
      </c>
      <c r="T219" s="195">
        <v>-144</v>
      </c>
      <c r="U219" s="195">
        <v>1683</v>
      </c>
    </row>
    <row r="220" spans="1:21">
      <c r="A220" s="193">
        <v>36705</v>
      </c>
      <c r="B220" s="194" t="s">
        <v>195</v>
      </c>
      <c r="C220" s="209">
        <f t="shared" si="10"/>
        <v>9.6210892236384701E-4</v>
      </c>
      <c r="D220" s="209">
        <v>9.9259999999999995E-4</v>
      </c>
      <c r="E220" s="210">
        <v>-30151</v>
      </c>
      <c r="F220" s="195">
        <v>-41515</v>
      </c>
      <c r="G220" s="195"/>
      <c r="H220" s="195">
        <v>42410</v>
      </c>
      <c r="I220" s="195">
        <v>7907</v>
      </c>
      <c r="J220" s="195">
        <v>4599</v>
      </c>
      <c r="K220" s="195">
        <v>2464</v>
      </c>
      <c r="L220" s="195">
        <f t="shared" si="11"/>
        <v>57380</v>
      </c>
      <c r="N220" s="195">
        <v>0</v>
      </c>
      <c r="O220" s="195">
        <v>4259</v>
      </c>
      <c r="P220" s="195">
        <v>2445</v>
      </c>
      <c r="Q220" s="195">
        <f t="shared" si="9"/>
        <v>6704</v>
      </c>
      <c r="S220" s="195">
        <v>39861</v>
      </c>
      <c r="T220" s="195">
        <v>-395</v>
      </c>
      <c r="U220" s="195">
        <v>39466</v>
      </c>
    </row>
    <row r="221" spans="1:21">
      <c r="A221" s="193">
        <v>36800</v>
      </c>
      <c r="B221" s="194" t="s">
        <v>196</v>
      </c>
      <c r="C221" s="209">
        <f t="shared" si="10"/>
        <v>2.9768018539976823E-3</v>
      </c>
      <c r="D221" s="209">
        <v>3.1359999999999999E-3</v>
      </c>
      <c r="E221" s="210">
        <v>-95259</v>
      </c>
      <c r="F221" s="195">
        <v>-128449</v>
      </c>
      <c r="G221" s="195"/>
      <c r="H221" s="195">
        <v>131220</v>
      </c>
      <c r="I221" s="195">
        <v>24466</v>
      </c>
      <c r="J221" s="195">
        <v>14229</v>
      </c>
      <c r="K221" s="195">
        <v>14924</v>
      </c>
      <c r="L221" s="195">
        <f t="shared" si="11"/>
        <v>184839</v>
      </c>
      <c r="N221" s="195">
        <v>0</v>
      </c>
      <c r="O221" s="195">
        <v>13178</v>
      </c>
      <c r="P221" s="195">
        <v>4565</v>
      </c>
      <c r="Q221" s="195">
        <f t="shared" si="9"/>
        <v>17743</v>
      </c>
      <c r="S221" s="195">
        <v>123332</v>
      </c>
      <c r="T221" s="195">
        <v>651</v>
      </c>
      <c r="U221" s="195">
        <v>123983</v>
      </c>
    </row>
    <row r="222" spans="1:21">
      <c r="A222" s="193">
        <v>36802</v>
      </c>
      <c r="B222" s="194" t="s">
        <v>197</v>
      </c>
      <c r="C222" s="209">
        <f t="shared" si="10"/>
        <v>1.9719582850521436E-4</v>
      </c>
      <c r="D222" s="209">
        <v>1.8310000000000001E-4</v>
      </c>
      <c r="E222" s="210">
        <v>-5562</v>
      </c>
      <c r="F222" s="195">
        <v>-8509</v>
      </c>
      <c r="G222" s="195"/>
      <c r="H222" s="195">
        <v>8693</v>
      </c>
      <c r="I222" s="195">
        <v>1621</v>
      </c>
      <c r="J222" s="195">
        <v>943</v>
      </c>
      <c r="K222" s="195">
        <v>0</v>
      </c>
      <c r="L222" s="195">
        <f t="shared" si="11"/>
        <v>11257</v>
      </c>
      <c r="N222" s="195">
        <v>0</v>
      </c>
      <c r="O222" s="195">
        <v>873</v>
      </c>
      <c r="P222" s="195">
        <v>8275</v>
      </c>
      <c r="Q222" s="195">
        <f t="shared" si="9"/>
        <v>9148</v>
      </c>
      <c r="S222" s="195">
        <v>8170</v>
      </c>
      <c r="T222" s="195">
        <v>-2230</v>
      </c>
      <c r="U222" s="195">
        <v>5940</v>
      </c>
    </row>
    <row r="223" spans="1:21">
      <c r="A223" s="193">
        <v>36810</v>
      </c>
      <c r="B223" s="194" t="s">
        <v>353</v>
      </c>
      <c r="C223" s="209">
        <f t="shared" si="10"/>
        <v>5.9336037079953654E-3</v>
      </c>
      <c r="D223" s="209">
        <v>5.9176999999999997E-3</v>
      </c>
      <c r="E223" s="210">
        <v>-179756</v>
      </c>
      <c r="F223" s="195">
        <v>-256035</v>
      </c>
      <c r="G223" s="195"/>
      <c r="H223" s="195">
        <v>261559</v>
      </c>
      <c r="I223" s="195">
        <v>48768</v>
      </c>
      <c r="J223" s="195">
        <v>28363</v>
      </c>
      <c r="K223" s="195">
        <v>0</v>
      </c>
      <c r="L223" s="195">
        <f t="shared" si="11"/>
        <v>338690</v>
      </c>
      <c r="N223" s="195">
        <v>0</v>
      </c>
      <c r="O223" s="195">
        <v>26268</v>
      </c>
      <c r="P223" s="195">
        <v>23166</v>
      </c>
      <c r="Q223" s="195">
        <f t="shared" si="9"/>
        <v>49434</v>
      </c>
      <c r="S223" s="195">
        <v>245835</v>
      </c>
      <c r="T223" s="195">
        <v>-6310</v>
      </c>
      <c r="U223" s="195">
        <v>239525</v>
      </c>
    </row>
    <row r="224" spans="1:21">
      <c r="A224" s="193">
        <v>36900</v>
      </c>
      <c r="B224" s="194" t="s">
        <v>198</v>
      </c>
      <c r="C224" s="209">
        <f t="shared" si="10"/>
        <v>5.5511008111239863E-4</v>
      </c>
      <c r="D224" s="209">
        <v>5.6389999999999999E-4</v>
      </c>
      <c r="E224" s="210">
        <v>-17129</v>
      </c>
      <c r="F224" s="195">
        <v>-23953</v>
      </c>
      <c r="G224" s="195"/>
      <c r="H224" s="195">
        <v>24469</v>
      </c>
      <c r="I224" s="195">
        <v>4562</v>
      </c>
      <c r="J224" s="195">
        <v>2653</v>
      </c>
      <c r="K224" s="195">
        <v>2010</v>
      </c>
      <c r="L224" s="195">
        <f t="shared" si="11"/>
        <v>33694</v>
      </c>
      <c r="N224" s="195">
        <v>0</v>
      </c>
      <c r="O224" s="195">
        <v>2457</v>
      </c>
      <c r="P224" s="195">
        <v>0</v>
      </c>
      <c r="Q224" s="195">
        <f t="shared" si="9"/>
        <v>2457</v>
      </c>
      <c r="S224" s="195">
        <v>22998</v>
      </c>
      <c r="T224" s="195">
        <v>413</v>
      </c>
      <c r="U224" s="195">
        <v>23411</v>
      </c>
    </row>
    <row r="225" spans="1:21">
      <c r="A225" s="193">
        <v>36901</v>
      </c>
      <c r="B225" s="194" t="s">
        <v>199</v>
      </c>
      <c r="C225" s="209">
        <f t="shared" si="10"/>
        <v>2.2180764774044033E-4</v>
      </c>
      <c r="D225" s="209">
        <v>2.0900000000000001E-4</v>
      </c>
      <c r="E225" s="210">
        <v>-6349</v>
      </c>
      <c r="F225" s="195">
        <v>-9571</v>
      </c>
      <c r="G225" s="195"/>
      <c r="H225" s="195">
        <v>9777</v>
      </c>
      <c r="I225" s="195">
        <v>1823</v>
      </c>
      <c r="J225" s="195">
        <v>1060</v>
      </c>
      <c r="K225" s="195">
        <v>0</v>
      </c>
      <c r="L225" s="195">
        <f t="shared" si="11"/>
        <v>12660</v>
      </c>
      <c r="N225" s="195">
        <v>0</v>
      </c>
      <c r="O225" s="195">
        <v>982</v>
      </c>
      <c r="P225" s="195">
        <v>2336</v>
      </c>
      <c r="Q225" s="195">
        <f t="shared" si="9"/>
        <v>3318</v>
      </c>
      <c r="S225" s="195">
        <v>9189</v>
      </c>
      <c r="T225" s="195">
        <v>-383</v>
      </c>
      <c r="U225" s="195">
        <v>8806</v>
      </c>
    </row>
    <row r="226" spans="1:21">
      <c r="A226" s="193">
        <v>36905</v>
      </c>
      <c r="B226" s="194" t="s">
        <v>200</v>
      </c>
      <c r="C226" s="209">
        <f t="shared" si="10"/>
        <v>2.0329084588644264E-4</v>
      </c>
      <c r="D226" s="209">
        <v>1.9900000000000001E-4</v>
      </c>
      <c r="E226" s="210">
        <v>-6045</v>
      </c>
      <c r="F226" s="195">
        <v>-8772</v>
      </c>
      <c r="G226" s="195"/>
      <c r="H226" s="195">
        <v>8962</v>
      </c>
      <c r="I226" s="195">
        <v>1671</v>
      </c>
      <c r="J226" s="195">
        <v>972</v>
      </c>
      <c r="K226" s="195">
        <v>256</v>
      </c>
      <c r="L226" s="195">
        <f t="shared" si="11"/>
        <v>11861</v>
      </c>
      <c r="N226" s="195">
        <v>0</v>
      </c>
      <c r="O226" s="195">
        <v>900</v>
      </c>
      <c r="P226" s="195">
        <v>210</v>
      </c>
      <c r="Q226" s="195">
        <f t="shared" si="9"/>
        <v>1110</v>
      </c>
      <c r="S226" s="195">
        <v>8423</v>
      </c>
      <c r="T226" s="195">
        <v>224</v>
      </c>
      <c r="U226" s="195">
        <v>8647</v>
      </c>
    </row>
    <row r="227" spans="1:21">
      <c r="A227" s="193">
        <v>37000</v>
      </c>
      <c r="B227" s="194" t="s">
        <v>201</v>
      </c>
      <c r="C227" s="209">
        <f t="shared" si="10"/>
        <v>1.8621089223638471E-3</v>
      </c>
      <c r="D227" s="209">
        <v>1.9405E-3</v>
      </c>
      <c r="E227" s="210">
        <v>-58945</v>
      </c>
      <c r="F227" s="195">
        <v>-80350</v>
      </c>
      <c r="G227" s="195"/>
      <c r="H227" s="195">
        <v>82083</v>
      </c>
      <c r="I227" s="195">
        <v>15305</v>
      </c>
      <c r="J227" s="195">
        <v>8901</v>
      </c>
      <c r="K227" s="195">
        <v>7948</v>
      </c>
      <c r="L227" s="195">
        <f t="shared" si="11"/>
        <v>114237</v>
      </c>
      <c r="N227" s="195">
        <v>0</v>
      </c>
      <c r="O227" s="195">
        <v>8244</v>
      </c>
      <c r="P227" s="195">
        <v>3023</v>
      </c>
      <c r="Q227" s="195">
        <f t="shared" si="9"/>
        <v>11267</v>
      </c>
      <c r="S227" s="195">
        <v>77149</v>
      </c>
      <c r="T227" s="195">
        <v>1549</v>
      </c>
      <c r="U227" s="195">
        <v>78698</v>
      </c>
    </row>
    <row r="228" spans="1:21">
      <c r="A228" s="193">
        <v>37001</v>
      </c>
      <c r="B228" s="194" t="s">
        <v>331</v>
      </c>
      <c r="C228" s="209">
        <f t="shared" si="10"/>
        <v>1.3200463499420627E-4</v>
      </c>
      <c r="D228" s="209">
        <v>1.005E-4</v>
      </c>
      <c r="E228" s="210">
        <v>-3053</v>
      </c>
      <c r="F228" s="195">
        <v>-5696</v>
      </c>
      <c r="G228" s="195"/>
      <c r="H228" s="195">
        <v>5819</v>
      </c>
      <c r="I228" s="195">
        <v>1085</v>
      </c>
      <c r="J228" s="195">
        <v>631</v>
      </c>
      <c r="K228" s="195">
        <v>0</v>
      </c>
      <c r="L228" s="195">
        <f t="shared" si="11"/>
        <v>7535</v>
      </c>
      <c r="N228" s="195">
        <v>0</v>
      </c>
      <c r="O228" s="195">
        <v>584</v>
      </c>
      <c r="P228" s="195">
        <v>5986</v>
      </c>
      <c r="Q228" s="195">
        <f t="shared" si="9"/>
        <v>6570</v>
      </c>
      <c r="S228" s="195">
        <v>5469</v>
      </c>
      <c r="T228" s="195">
        <v>-1607</v>
      </c>
      <c r="U228" s="195">
        <v>3862</v>
      </c>
    </row>
    <row r="229" spans="1:21">
      <c r="A229" s="193">
        <v>37005</v>
      </c>
      <c r="B229" s="194" t="s">
        <v>202</v>
      </c>
      <c r="C229" s="209">
        <f t="shared" si="10"/>
        <v>4.4950173812282734E-4</v>
      </c>
      <c r="D229" s="209">
        <v>4.4690000000000002E-4</v>
      </c>
      <c r="E229" s="210">
        <v>-13575</v>
      </c>
      <c r="F229" s="195">
        <v>-19396</v>
      </c>
      <c r="G229" s="195"/>
      <c r="H229" s="195">
        <v>19814</v>
      </c>
      <c r="I229" s="195">
        <v>3694</v>
      </c>
      <c r="J229" s="195">
        <v>2149</v>
      </c>
      <c r="K229" s="195">
        <v>4200</v>
      </c>
      <c r="L229" s="195">
        <f t="shared" si="11"/>
        <v>29857</v>
      </c>
      <c r="N229" s="195">
        <v>0</v>
      </c>
      <c r="O229" s="195">
        <v>1990</v>
      </c>
      <c r="P229" s="195">
        <v>0</v>
      </c>
      <c r="Q229" s="195">
        <f t="shared" si="9"/>
        <v>1990</v>
      </c>
      <c r="S229" s="195">
        <v>18623</v>
      </c>
      <c r="T229" s="195">
        <v>1718</v>
      </c>
      <c r="U229" s="195">
        <v>20341</v>
      </c>
    </row>
    <row r="230" spans="1:21">
      <c r="A230" s="193">
        <v>37100</v>
      </c>
      <c r="B230" s="194" t="s">
        <v>203</v>
      </c>
      <c r="C230" s="209">
        <f t="shared" si="10"/>
        <v>2.9784936268829666E-3</v>
      </c>
      <c r="D230" s="209">
        <v>2.9229E-3</v>
      </c>
      <c r="E230" s="210">
        <v>-88786</v>
      </c>
      <c r="F230" s="195">
        <v>-128522</v>
      </c>
      <c r="G230" s="195"/>
      <c r="H230" s="195">
        <v>131295</v>
      </c>
      <c r="I230" s="195">
        <v>24480</v>
      </c>
      <c r="J230" s="195">
        <v>14237</v>
      </c>
      <c r="K230" s="195">
        <v>0</v>
      </c>
      <c r="L230" s="195">
        <f t="shared" si="11"/>
        <v>170012</v>
      </c>
      <c r="N230" s="195">
        <v>0</v>
      </c>
      <c r="O230" s="195">
        <v>13186</v>
      </c>
      <c r="P230" s="195">
        <v>18811</v>
      </c>
      <c r="Q230" s="195">
        <f t="shared" si="9"/>
        <v>31997</v>
      </c>
      <c r="S230" s="195">
        <v>123402</v>
      </c>
      <c r="T230" s="195">
        <v>-6088</v>
      </c>
      <c r="U230" s="195">
        <v>117314</v>
      </c>
    </row>
    <row r="231" spans="1:21">
      <c r="A231" s="193">
        <v>37200</v>
      </c>
      <c r="B231" s="194" t="s">
        <v>204</v>
      </c>
      <c r="C231" s="209">
        <f t="shared" si="10"/>
        <v>6.1149478563151793E-4</v>
      </c>
      <c r="D231" s="209">
        <v>6.0820000000000004E-4</v>
      </c>
      <c r="E231" s="210">
        <v>-18475</v>
      </c>
      <c r="F231" s="195">
        <v>-26386</v>
      </c>
      <c r="G231" s="195"/>
      <c r="H231" s="195">
        <v>26956</v>
      </c>
      <c r="I231" s="195">
        <v>5026</v>
      </c>
      <c r="J231" s="195">
        <v>2923</v>
      </c>
      <c r="K231" s="195">
        <v>2389</v>
      </c>
      <c r="L231" s="195">
        <f t="shared" si="11"/>
        <v>37294</v>
      </c>
      <c r="N231" s="195">
        <v>0</v>
      </c>
      <c r="O231" s="195">
        <v>2707</v>
      </c>
      <c r="P231" s="195">
        <v>880</v>
      </c>
      <c r="Q231" s="195">
        <f t="shared" si="9"/>
        <v>3587</v>
      </c>
      <c r="S231" s="195">
        <v>25335</v>
      </c>
      <c r="T231" s="195">
        <v>13</v>
      </c>
      <c r="U231" s="195">
        <v>25348</v>
      </c>
    </row>
    <row r="232" spans="1:21">
      <c r="A232" s="193">
        <v>37300</v>
      </c>
      <c r="B232" s="194" t="s">
        <v>205</v>
      </c>
      <c r="C232" s="209">
        <f t="shared" si="10"/>
        <v>1.663893395133256E-3</v>
      </c>
      <c r="D232" s="209">
        <v>1.7343E-3</v>
      </c>
      <c r="E232" s="210">
        <v>-52681</v>
      </c>
      <c r="F232" s="195">
        <v>-71797</v>
      </c>
      <c r="G232" s="195"/>
      <c r="H232" s="195">
        <v>73346</v>
      </c>
      <c r="I232" s="195">
        <v>13676</v>
      </c>
      <c r="J232" s="195">
        <v>7953</v>
      </c>
      <c r="K232" s="195">
        <v>4715</v>
      </c>
      <c r="L232" s="195">
        <f t="shared" si="11"/>
        <v>99690</v>
      </c>
      <c r="N232" s="195">
        <v>0</v>
      </c>
      <c r="O232" s="195">
        <v>7366</v>
      </c>
      <c r="P232" s="195">
        <v>5069</v>
      </c>
      <c r="Q232" s="195">
        <f t="shared" si="9"/>
        <v>12435</v>
      </c>
      <c r="S232" s="195">
        <v>68937</v>
      </c>
      <c r="T232" s="195">
        <v>-2247</v>
      </c>
      <c r="U232" s="195">
        <v>66690</v>
      </c>
    </row>
    <row r="233" spans="1:21">
      <c r="A233" s="193">
        <v>37301</v>
      </c>
      <c r="B233" s="194" t="s">
        <v>206</v>
      </c>
      <c r="C233" s="209">
        <f t="shared" si="10"/>
        <v>1.9001158748551563E-4</v>
      </c>
      <c r="D233" s="209">
        <v>1.8799999999999999E-4</v>
      </c>
      <c r="E233" s="210">
        <v>-5711</v>
      </c>
      <c r="F233" s="195">
        <v>-8199</v>
      </c>
      <c r="G233" s="195"/>
      <c r="H233" s="195">
        <v>8375</v>
      </c>
      <c r="I233" s="195">
        <v>1562</v>
      </c>
      <c r="J233" s="195">
        <v>908</v>
      </c>
      <c r="K233" s="195">
        <v>0</v>
      </c>
      <c r="L233" s="195">
        <f t="shared" si="11"/>
        <v>10845</v>
      </c>
      <c r="N233" s="195">
        <v>0</v>
      </c>
      <c r="O233" s="195">
        <v>841</v>
      </c>
      <c r="P233" s="195">
        <v>764</v>
      </c>
      <c r="Q233" s="195">
        <f t="shared" si="9"/>
        <v>1605</v>
      </c>
      <c r="S233" s="195">
        <v>7872</v>
      </c>
      <c r="T233" s="195">
        <v>-439</v>
      </c>
      <c r="U233" s="195">
        <v>7433</v>
      </c>
    </row>
    <row r="234" spans="1:21">
      <c r="A234" s="193">
        <v>37305</v>
      </c>
      <c r="B234" s="194" t="s">
        <v>207</v>
      </c>
      <c r="C234" s="209">
        <f t="shared" si="10"/>
        <v>4.1100811123986094E-4</v>
      </c>
      <c r="D234" s="209">
        <v>4.036E-4</v>
      </c>
      <c r="E234" s="210">
        <v>-12260</v>
      </c>
      <c r="F234" s="195">
        <v>-17735</v>
      </c>
      <c r="G234" s="195"/>
      <c r="H234" s="195">
        <v>18117</v>
      </c>
      <c r="I234" s="195">
        <v>3378</v>
      </c>
      <c r="J234" s="195">
        <v>1965</v>
      </c>
      <c r="K234" s="195">
        <v>7311</v>
      </c>
      <c r="L234" s="195">
        <f t="shared" si="11"/>
        <v>30771</v>
      </c>
      <c r="N234" s="195">
        <v>0</v>
      </c>
      <c r="O234" s="195">
        <v>1819</v>
      </c>
      <c r="P234" s="195">
        <v>0</v>
      </c>
      <c r="Q234" s="195">
        <f t="shared" si="9"/>
        <v>1819</v>
      </c>
      <c r="S234" s="195">
        <v>17028</v>
      </c>
      <c r="T234" s="195">
        <v>3377</v>
      </c>
      <c r="U234" s="195">
        <v>20405</v>
      </c>
    </row>
    <row r="235" spans="1:21">
      <c r="A235" s="193">
        <v>37400</v>
      </c>
      <c r="B235" s="194" t="s">
        <v>208</v>
      </c>
      <c r="C235" s="209">
        <f t="shared" si="10"/>
        <v>8.2234994206257239E-3</v>
      </c>
      <c r="D235" s="209">
        <v>8.0984000000000004E-3</v>
      </c>
      <c r="E235" s="210">
        <v>-245997</v>
      </c>
      <c r="F235" s="195">
        <v>-354844</v>
      </c>
      <c r="G235" s="195"/>
      <c r="H235" s="195">
        <v>362500</v>
      </c>
      <c r="I235" s="195">
        <v>67589</v>
      </c>
      <c r="J235" s="195">
        <v>39308</v>
      </c>
      <c r="K235" s="195">
        <v>0</v>
      </c>
      <c r="L235" s="195">
        <f t="shared" si="11"/>
        <v>469397</v>
      </c>
      <c r="N235" s="195">
        <v>0</v>
      </c>
      <c r="O235" s="195">
        <v>36405</v>
      </c>
      <c r="P235" s="195">
        <v>51724</v>
      </c>
      <c r="Q235" s="195">
        <f t="shared" si="9"/>
        <v>88129</v>
      </c>
      <c r="S235" s="195">
        <v>340708</v>
      </c>
      <c r="T235" s="195">
        <v>-13834</v>
      </c>
      <c r="U235" s="195">
        <v>326874</v>
      </c>
    </row>
    <row r="236" spans="1:21">
      <c r="A236" s="193">
        <v>37405</v>
      </c>
      <c r="B236" s="194" t="s">
        <v>209</v>
      </c>
      <c r="C236" s="209">
        <f t="shared" si="10"/>
        <v>1.6749942062572422E-3</v>
      </c>
      <c r="D236" s="209">
        <v>1.7864999999999999E-3</v>
      </c>
      <c r="E236" s="210">
        <v>-54267</v>
      </c>
      <c r="F236" s="195">
        <v>-72276</v>
      </c>
      <c r="G236" s="195"/>
      <c r="H236" s="195">
        <v>73836</v>
      </c>
      <c r="I236" s="195">
        <v>13767</v>
      </c>
      <c r="J236" s="195">
        <v>8007</v>
      </c>
      <c r="K236" s="195">
        <v>15187</v>
      </c>
      <c r="L236" s="195">
        <f t="shared" si="11"/>
        <v>110797</v>
      </c>
      <c r="N236" s="195">
        <v>0</v>
      </c>
      <c r="O236" s="195">
        <v>7415</v>
      </c>
      <c r="P236" s="195">
        <v>1331</v>
      </c>
      <c r="Q236" s="195">
        <f t="shared" si="9"/>
        <v>8746</v>
      </c>
      <c r="S236" s="195">
        <v>69397</v>
      </c>
      <c r="T236" s="195">
        <v>907</v>
      </c>
      <c r="U236" s="195">
        <v>70304</v>
      </c>
    </row>
    <row r="237" spans="1:21">
      <c r="A237" s="193">
        <v>37500</v>
      </c>
      <c r="B237" s="194" t="s">
        <v>210</v>
      </c>
      <c r="C237" s="209">
        <f t="shared" si="10"/>
        <v>8.7200463499420621E-4</v>
      </c>
      <c r="D237" s="209">
        <v>8.7909999999999996E-4</v>
      </c>
      <c r="E237" s="210">
        <v>-26704</v>
      </c>
      <c r="F237" s="195">
        <v>-37627</v>
      </c>
      <c r="G237" s="195"/>
      <c r="H237" s="195">
        <v>38439</v>
      </c>
      <c r="I237" s="195">
        <v>7167</v>
      </c>
      <c r="J237" s="195">
        <v>4168</v>
      </c>
      <c r="K237" s="195">
        <v>3542</v>
      </c>
      <c r="L237" s="195">
        <f t="shared" si="11"/>
        <v>53316</v>
      </c>
      <c r="N237" s="195">
        <v>0</v>
      </c>
      <c r="O237" s="195">
        <v>3860</v>
      </c>
      <c r="P237" s="195">
        <v>0</v>
      </c>
      <c r="Q237" s="195">
        <f t="shared" si="9"/>
        <v>3860</v>
      </c>
      <c r="S237" s="195">
        <v>36128</v>
      </c>
      <c r="T237" s="195">
        <v>879</v>
      </c>
      <c r="U237" s="195">
        <v>37007</v>
      </c>
    </row>
    <row r="238" spans="1:21">
      <c r="A238" s="193">
        <v>37600</v>
      </c>
      <c r="B238" s="194" t="s">
        <v>211</v>
      </c>
      <c r="C238" s="209">
        <f t="shared" si="10"/>
        <v>5.2694090382387022E-3</v>
      </c>
      <c r="D238" s="209">
        <v>5.4774999999999997E-3</v>
      </c>
      <c r="E238" s="210">
        <v>-166385</v>
      </c>
      <c r="F238" s="195">
        <v>-227375</v>
      </c>
      <c r="G238" s="195"/>
      <c r="H238" s="195">
        <v>232280</v>
      </c>
      <c r="I238" s="195">
        <v>43309</v>
      </c>
      <c r="J238" s="195">
        <v>25188</v>
      </c>
      <c r="K238" s="195">
        <v>21730</v>
      </c>
      <c r="L238" s="195">
        <f t="shared" si="11"/>
        <v>322507</v>
      </c>
      <c r="N238" s="195">
        <v>0</v>
      </c>
      <c r="O238" s="195">
        <v>23328</v>
      </c>
      <c r="P238" s="195">
        <v>2678</v>
      </c>
      <c r="Q238" s="195">
        <f t="shared" si="9"/>
        <v>26006</v>
      </c>
      <c r="S238" s="195">
        <v>218317</v>
      </c>
      <c r="T238" s="195">
        <v>467</v>
      </c>
      <c r="U238" s="195">
        <v>218784</v>
      </c>
    </row>
    <row r="239" spans="1:21">
      <c r="A239" s="193">
        <v>37601</v>
      </c>
      <c r="B239" s="194" t="s">
        <v>212</v>
      </c>
      <c r="C239" s="209">
        <f t="shared" si="10"/>
        <v>4.4000000000000002E-4</v>
      </c>
      <c r="D239" s="209">
        <v>2.7910000000000001E-4</v>
      </c>
      <c r="E239" s="210">
        <v>-8478</v>
      </c>
      <c r="F239" s="195">
        <v>-18986</v>
      </c>
      <c r="G239" s="195"/>
      <c r="H239" s="195">
        <v>19396</v>
      </c>
      <c r="I239" s="195">
        <v>3616</v>
      </c>
      <c r="J239" s="195">
        <v>2103</v>
      </c>
      <c r="K239" s="195">
        <v>0</v>
      </c>
      <c r="L239" s="195">
        <f t="shared" si="11"/>
        <v>25115</v>
      </c>
      <c r="N239" s="195">
        <v>0</v>
      </c>
      <c r="O239" s="195">
        <v>1948</v>
      </c>
      <c r="P239" s="195">
        <v>23869</v>
      </c>
      <c r="Q239" s="195">
        <f t="shared" si="9"/>
        <v>25817</v>
      </c>
      <c r="S239" s="195">
        <v>18230</v>
      </c>
      <c r="T239" s="195">
        <v>-4562</v>
      </c>
      <c r="U239" s="195">
        <v>13668</v>
      </c>
    </row>
    <row r="240" spans="1:21">
      <c r="A240" s="193">
        <v>37605</v>
      </c>
      <c r="B240" s="194" t="s">
        <v>213</v>
      </c>
      <c r="C240" s="209">
        <f t="shared" si="10"/>
        <v>6.5239860950173814E-4</v>
      </c>
      <c r="D240" s="209">
        <v>6.8059999999999996E-4</v>
      </c>
      <c r="E240" s="210">
        <v>-20674</v>
      </c>
      <c r="F240" s="195">
        <v>-28151</v>
      </c>
      <c r="G240" s="195"/>
      <c r="H240" s="195">
        <v>28758</v>
      </c>
      <c r="I240" s="195">
        <v>5362</v>
      </c>
      <c r="J240" s="195">
        <v>3118</v>
      </c>
      <c r="K240" s="195">
        <v>3016</v>
      </c>
      <c r="L240" s="195">
        <f t="shared" si="11"/>
        <v>40254</v>
      </c>
      <c r="N240" s="195">
        <v>0</v>
      </c>
      <c r="O240" s="195">
        <v>2888</v>
      </c>
      <c r="P240" s="195">
        <v>597</v>
      </c>
      <c r="Q240" s="195">
        <f t="shared" si="9"/>
        <v>3485</v>
      </c>
      <c r="S240" s="195">
        <v>27030</v>
      </c>
      <c r="T240" s="195">
        <v>-177</v>
      </c>
      <c r="U240" s="195">
        <v>26853</v>
      </c>
    </row>
    <row r="241" spans="1:21">
      <c r="A241" s="193">
        <v>37610</v>
      </c>
      <c r="B241" s="194" t="s">
        <v>214</v>
      </c>
      <c r="C241" s="209">
        <f t="shared" si="10"/>
        <v>1.6806952491309386E-3</v>
      </c>
      <c r="D241" s="209">
        <v>1.6825E-3</v>
      </c>
      <c r="E241" s="210">
        <v>-51108</v>
      </c>
      <c r="F241" s="195">
        <v>-72522</v>
      </c>
      <c r="G241" s="195"/>
      <c r="H241" s="195">
        <v>74087</v>
      </c>
      <c r="I241" s="195">
        <v>13814</v>
      </c>
      <c r="J241" s="195">
        <v>8034</v>
      </c>
      <c r="K241" s="195">
        <v>1850</v>
      </c>
      <c r="L241" s="195">
        <f t="shared" si="11"/>
        <v>97785</v>
      </c>
      <c r="N241" s="195">
        <v>0</v>
      </c>
      <c r="O241" s="195">
        <v>7440</v>
      </c>
      <c r="P241" s="195">
        <v>5585</v>
      </c>
      <c r="Q241" s="195">
        <f t="shared" si="9"/>
        <v>13025</v>
      </c>
      <c r="S241" s="195">
        <v>69633</v>
      </c>
      <c r="T241" s="195">
        <v>-2733</v>
      </c>
      <c r="U241" s="195">
        <v>66900</v>
      </c>
    </row>
    <row r="242" spans="1:21">
      <c r="A242" s="193">
        <v>37700</v>
      </c>
      <c r="B242" s="194" t="s">
        <v>215</v>
      </c>
      <c r="C242" s="209">
        <f t="shared" si="10"/>
        <v>2.3120046349942064E-3</v>
      </c>
      <c r="D242" s="209">
        <v>2.3305000000000001E-3</v>
      </c>
      <c r="E242" s="210">
        <v>-70791</v>
      </c>
      <c r="F242" s="195">
        <v>-99763</v>
      </c>
      <c r="G242" s="195"/>
      <c r="H242" s="195">
        <v>101915</v>
      </c>
      <c r="I242" s="195">
        <v>19002</v>
      </c>
      <c r="J242" s="195">
        <v>11051</v>
      </c>
      <c r="K242" s="195">
        <v>3402</v>
      </c>
      <c r="L242" s="195">
        <f t="shared" si="11"/>
        <v>135370</v>
      </c>
      <c r="N242" s="195">
        <v>0</v>
      </c>
      <c r="O242" s="195">
        <v>10235</v>
      </c>
      <c r="P242" s="195">
        <v>0</v>
      </c>
      <c r="Q242" s="195">
        <f t="shared" si="9"/>
        <v>10235</v>
      </c>
      <c r="S242" s="195">
        <v>95788</v>
      </c>
      <c r="T242" s="195">
        <v>1195</v>
      </c>
      <c r="U242" s="195">
        <v>96983</v>
      </c>
    </row>
    <row r="243" spans="1:21">
      <c r="A243" s="193">
        <v>37705</v>
      </c>
      <c r="B243" s="194" t="s">
        <v>216</v>
      </c>
      <c r="C243" s="209">
        <f t="shared" si="10"/>
        <v>6.8590961761297797E-4</v>
      </c>
      <c r="D243" s="209">
        <v>7.2389999999999998E-4</v>
      </c>
      <c r="E243" s="210">
        <v>-21989</v>
      </c>
      <c r="F243" s="195">
        <v>-29597</v>
      </c>
      <c r="G243" s="195"/>
      <c r="H243" s="195">
        <v>30235</v>
      </c>
      <c r="I243" s="195">
        <v>5637</v>
      </c>
      <c r="J243" s="195">
        <v>3279</v>
      </c>
      <c r="K243" s="195">
        <v>4352</v>
      </c>
      <c r="L243" s="195">
        <f t="shared" si="11"/>
        <v>43503</v>
      </c>
      <c r="N243" s="195">
        <v>0</v>
      </c>
      <c r="O243" s="195">
        <v>3036</v>
      </c>
      <c r="P243" s="195">
        <v>1043</v>
      </c>
      <c r="Q243" s="195">
        <f t="shared" si="9"/>
        <v>4079</v>
      </c>
      <c r="S243" s="195">
        <v>28418</v>
      </c>
      <c r="T243" s="195">
        <v>605</v>
      </c>
      <c r="U243" s="195">
        <v>29023</v>
      </c>
    </row>
    <row r="244" spans="1:21">
      <c r="A244" s="193">
        <v>37800</v>
      </c>
      <c r="B244" s="194" t="s">
        <v>217</v>
      </c>
      <c r="C244" s="209">
        <f t="shared" si="10"/>
        <v>7.2692004634994202E-3</v>
      </c>
      <c r="D244" s="209">
        <v>7.3794999999999998E-3</v>
      </c>
      <c r="E244" s="210">
        <v>-224160</v>
      </c>
      <c r="F244" s="195">
        <v>-313666</v>
      </c>
      <c r="G244" s="195"/>
      <c r="H244" s="195">
        <v>320434</v>
      </c>
      <c r="I244" s="195">
        <v>59746</v>
      </c>
      <c r="J244" s="195">
        <v>34747</v>
      </c>
      <c r="K244" s="195">
        <v>10615</v>
      </c>
      <c r="L244" s="195">
        <f t="shared" si="11"/>
        <v>425542</v>
      </c>
      <c r="N244" s="195">
        <v>0</v>
      </c>
      <c r="O244" s="195">
        <v>32181</v>
      </c>
      <c r="P244" s="195">
        <v>3285</v>
      </c>
      <c r="Q244" s="195">
        <f t="shared" si="9"/>
        <v>35466</v>
      </c>
      <c r="S244" s="195">
        <v>301170</v>
      </c>
      <c r="T244" s="195">
        <v>636</v>
      </c>
      <c r="U244" s="195">
        <v>301806</v>
      </c>
    </row>
    <row r="245" spans="1:21">
      <c r="A245" s="193">
        <v>37801</v>
      </c>
      <c r="B245" s="194" t="s">
        <v>218</v>
      </c>
      <c r="C245" s="209">
        <f t="shared" si="10"/>
        <v>5.918887601390498E-5</v>
      </c>
      <c r="D245" s="209">
        <v>5.9200000000000002E-5</v>
      </c>
      <c r="E245" s="210">
        <v>-1798</v>
      </c>
      <c r="F245" s="195">
        <v>-2554</v>
      </c>
      <c r="G245" s="195"/>
      <c r="H245" s="195">
        <v>2610</v>
      </c>
      <c r="I245" s="195">
        <v>487</v>
      </c>
      <c r="J245" s="195">
        <v>283</v>
      </c>
      <c r="K245" s="195">
        <v>0</v>
      </c>
      <c r="L245" s="195">
        <f t="shared" si="11"/>
        <v>3380</v>
      </c>
      <c r="N245" s="195">
        <v>0</v>
      </c>
      <c r="O245" s="195">
        <v>262</v>
      </c>
      <c r="P245" s="195">
        <v>940</v>
      </c>
      <c r="Q245" s="195">
        <f t="shared" si="9"/>
        <v>1202</v>
      </c>
      <c r="S245" s="195">
        <v>2453</v>
      </c>
      <c r="T245" s="195">
        <v>-419</v>
      </c>
      <c r="U245" s="195">
        <v>2034</v>
      </c>
    </row>
    <row r="246" spans="1:21">
      <c r="A246" s="193">
        <v>37805</v>
      </c>
      <c r="B246" s="194" t="s">
        <v>219</v>
      </c>
      <c r="C246" s="209">
        <f t="shared" si="10"/>
        <v>4.9830822711471607E-4</v>
      </c>
      <c r="D246" s="209">
        <v>5.2300000000000003E-4</v>
      </c>
      <c r="E246" s="210">
        <v>-15887</v>
      </c>
      <c r="F246" s="195">
        <v>-21502</v>
      </c>
      <c r="G246" s="195"/>
      <c r="H246" s="195">
        <v>21966</v>
      </c>
      <c r="I246" s="195">
        <v>4096</v>
      </c>
      <c r="J246" s="195">
        <v>2382</v>
      </c>
      <c r="K246" s="195">
        <v>7620</v>
      </c>
      <c r="L246" s="195">
        <f t="shared" si="11"/>
        <v>36064</v>
      </c>
      <c r="N246" s="195">
        <v>0</v>
      </c>
      <c r="O246" s="195">
        <v>2206</v>
      </c>
      <c r="P246" s="195">
        <v>0</v>
      </c>
      <c r="Q246" s="195">
        <f t="shared" si="9"/>
        <v>2206</v>
      </c>
      <c r="S246" s="195">
        <v>20645</v>
      </c>
      <c r="T246" s="195">
        <v>2295</v>
      </c>
      <c r="U246" s="195">
        <v>22940</v>
      </c>
    </row>
    <row r="247" spans="1:21">
      <c r="A247" s="193">
        <v>37900</v>
      </c>
      <c r="B247" s="194" t="s">
        <v>220</v>
      </c>
      <c r="C247" s="209">
        <f t="shared" si="10"/>
        <v>3.4870915411355737E-3</v>
      </c>
      <c r="D247" s="209">
        <v>3.7314000000000002E-3</v>
      </c>
      <c r="E247" s="210">
        <v>-113345</v>
      </c>
      <c r="F247" s="195">
        <v>-150468</v>
      </c>
      <c r="G247" s="195"/>
      <c r="H247" s="195">
        <v>153715</v>
      </c>
      <c r="I247" s="195">
        <v>28660</v>
      </c>
      <c r="J247" s="195">
        <v>16668</v>
      </c>
      <c r="K247" s="195">
        <v>36690</v>
      </c>
      <c r="L247" s="195">
        <f t="shared" si="11"/>
        <v>235733</v>
      </c>
      <c r="N247" s="195">
        <v>0</v>
      </c>
      <c r="O247" s="195">
        <v>15437</v>
      </c>
      <c r="P247" s="195">
        <v>0</v>
      </c>
      <c r="Q247" s="195">
        <f t="shared" si="9"/>
        <v>15437</v>
      </c>
      <c r="S247" s="195">
        <v>144474</v>
      </c>
      <c r="T247" s="195">
        <v>8022</v>
      </c>
      <c r="U247" s="195">
        <v>152496</v>
      </c>
    </row>
    <row r="248" spans="1:21">
      <c r="A248" s="193">
        <v>37901</v>
      </c>
      <c r="B248" s="194" t="s">
        <v>221</v>
      </c>
      <c r="C248" s="209">
        <f t="shared" si="10"/>
        <v>8.94090382387022E-5</v>
      </c>
      <c r="D248" s="209">
        <v>7.3499999999999998E-5</v>
      </c>
      <c r="E248" s="210">
        <v>-2233</v>
      </c>
      <c r="F248" s="195">
        <v>-3858</v>
      </c>
      <c r="G248" s="195"/>
      <c r="H248" s="195">
        <v>3941</v>
      </c>
      <c r="I248" s="195">
        <v>735</v>
      </c>
      <c r="J248" s="195">
        <v>427</v>
      </c>
      <c r="K248" s="195">
        <v>77</v>
      </c>
      <c r="L248" s="195">
        <f t="shared" si="11"/>
        <v>5180</v>
      </c>
      <c r="N248" s="195">
        <v>0</v>
      </c>
      <c r="O248" s="195">
        <v>396</v>
      </c>
      <c r="P248" s="195">
        <v>3223</v>
      </c>
      <c r="Q248" s="195">
        <f t="shared" si="9"/>
        <v>3619</v>
      </c>
      <c r="S248" s="195">
        <v>3704</v>
      </c>
      <c r="T248" s="195">
        <v>-436</v>
      </c>
      <c r="U248" s="195">
        <v>3268</v>
      </c>
    </row>
    <row r="249" spans="1:21">
      <c r="A249" s="193">
        <v>37905</v>
      </c>
      <c r="B249" s="194" t="s">
        <v>222</v>
      </c>
      <c r="C249" s="209">
        <f t="shared" si="10"/>
        <v>4.0298957126303593E-4</v>
      </c>
      <c r="D249" s="209">
        <v>4.0329999999999999E-4</v>
      </c>
      <c r="E249" s="210">
        <v>-12251</v>
      </c>
      <c r="F249" s="195">
        <v>-17389</v>
      </c>
      <c r="G249" s="195"/>
      <c r="H249" s="195">
        <v>17765</v>
      </c>
      <c r="I249" s="195">
        <v>3312</v>
      </c>
      <c r="J249" s="195">
        <v>1926</v>
      </c>
      <c r="K249" s="195">
        <v>7110</v>
      </c>
      <c r="L249" s="195">
        <f t="shared" si="11"/>
        <v>30113</v>
      </c>
      <c r="N249" s="195">
        <v>0</v>
      </c>
      <c r="O249" s="195">
        <v>1784</v>
      </c>
      <c r="P249" s="195">
        <v>0</v>
      </c>
      <c r="Q249" s="195">
        <f t="shared" si="9"/>
        <v>1784</v>
      </c>
      <c r="S249" s="195">
        <v>16697</v>
      </c>
      <c r="T249" s="195">
        <v>1700</v>
      </c>
      <c r="U249" s="195">
        <v>18397</v>
      </c>
    </row>
    <row r="250" spans="1:21">
      <c r="A250" s="193">
        <v>38000</v>
      </c>
      <c r="B250" s="194" t="s">
        <v>223</v>
      </c>
      <c r="C250" s="209">
        <f t="shared" si="10"/>
        <v>6.3161993047508693E-3</v>
      </c>
      <c r="D250" s="209">
        <v>6.4384999999999998E-3</v>
      </c>
      <c r="E250" s="210">
        <v>-195576</v>
      </c>
      <c r="F250" s="195">
        <v>-272544</v>
      </c>
      <c r="G250" s="195"/>
      <c r="H250" s="195">
        <v>278424</v>
      </c>
      <c r="I250" s="195">
        <v>51913</v>
      </c>
      <c r="J250" s="195">
        <v>30191</v>
      </c>
      <c r="K250" s="195">
        <v>6896</v>
      </c>
      <c r="L250" s="195">
        <f t="shared" si="11"/>
        <v>367424</v>
      </c>
      <c r="N250" s="195">
        <v>0</v>
      </c>
      <c r="O250" s="195">
        <v>27962</v>
      </c>
      <c r="P250" s="195">
        <v>10235</v>
      </c>
      <c r="Q250" s="195">
        <f t="shared" si="9"/>
        <v>38197</v>
      </c>
      <c r="S250" s="195">
        <v>261686</v>
      </c>
      <c r="T250" s="195">
        <v>-3810</v>
      </c>
      <c r="U250" s="195">
        <v>257876</v>
      </c>
    </row>
    <row r="251" spans="1:21">
      <c r="A251" s="193">
        <v>38005</v>
      </c>
      <c r="B251" s="194" t="s">
        <v>224</v>
      </c>
      <c r="C251" s="209">
        <f t="shared" si="10"/>
        <v>1.1994901506373118E-3</v>
      </c>
      <c r="D251" s="209">
        <v>1.1815E-3</v>
      </c>
      <c r="E251" s="210">
        <v>-35889</v>
      </c>
      <c r="F251" s="195">
        <v>-51758</v>
      </c>
      <c r="G251" s="195"/>
      <c r="H251" s="195">
        <v>52875</v>
      </c>
      <c r="I251" s="195">
        <v>9859</v>
      </c>
      <c r="J251" s="195">
        <v>5734</v>
      </c>
      <c r="K251" s="195">
        <v>5394</v>
      </c>
      <c r="L251" s="195">
        <f t="shared" si="11"/>
        <v>73862</v>
      </c>
      <c r="N251" s="195">
        <v>0</v>
      </c>
      <c r="O251" s="195">
        <v>5310</v>
      </c>
      <c r="P251" s="195">
        <v>1308</v>
      </c>
      <c r="Q251" s="195">
        <f t="shared" si="9"/>
        <v>6618</v>
      </c>
      <c r="S251" s="195">
        <v>49696</v>
      </c>
      <c r="T251" s="195">
        <v>2270</v>
      </c>
      <c r="U251" s="195">
        <v>51966</v>
      </c>
    </row>
    <row r="252" spans="1:21">
      <c r="A252" s="193">
        <v>38100</v>
      </c>
      <c r="B252" s="194" t="s">
        <v>225</v>
      </c>
      <c r="C252" s="209">
        <f t="shared" si="10"/>
        <v>2.8759907300115873E-3</v>
      </c>
      <c r="D252" s="209">
        <v>2.862E-3</v>
      </c>
      <c r="E252" s="210">
        <v>-86936</v>
      </c>
      <c r="F252" s="195">
        <v>-124099</v>
      </c>
      <c r="G252" s="195"/>
      <c r="H252" s="195">
        <v>126777</v>
      </c>
      <c r="I252" s="195">
        <v>23638</v>
      </c>
      <c r="J252" s="195">
        <v>13747</v>
      </c>
      <c r="K252" s="195">
        <v>1642</v>
      </c>
      <c r="L252" s="195">
        <f t="shared" si="11"/>
        <v>165804</v>
      </c>
      <c r="N252" s="195">
        <v>0</v>
      </c>
      <c r="O252" s="195">
        <v>12732</v>
      </c>
      <c r="P252" s="195">
        <v>3438</v>
      </c>
      <c r="Q252" s="195">
        <f t="shared" si="9"/>
        <v>16170</v>
      </c>
      <c r="S252" s="195">
        <v>119156</v>
      </c>
      <c r="T252" s="195">
        <v>1146</v>
      </c>
      <c r="U252" s="195">
        <v>120302</v>
      </c>
    </row>
    <row r="253" spans="1:21">
      <c r="A253" s="193">
        <v>38105</v>
      </c>
      <c r="B253" s="194" t="s">
        <v>226</v>
      </c>
      <c r="C253" s="209">
        <f t="shared" si="10"/>
        <v>5.441946697566628E-4</v>
      </c>
      <c r="D253" s="209">
        <v>5.5190000000000003E-4</v>
      </c>
      <c r="E253" s="210">
        <v>-16765</v>
      </c>
      <c r="F253" s="195">
        <v>-23482</v>
      </c>
      <c r="G253" s="195"/>
      <c r="H253" s="195">
        <v>23989</v>
      </c>
      <c r="I253" s="195">
        <v>4473</v>
      </c>
      <c r="J253" s="195">
        <v>2601</v>
      </c>
      <c r="K253" s="195">
        <v>3569</v>
      </c>
      <c r="L253" s="195">
        <f t="shared" si="11"/>
        <v>34632</v>
      </c>
      <c r="N253" s="195">
        <v>0</v>
      </c>
      <c r="O253" s="195">
        <v>2409</v>
      </c>
      <c r="P253" s="195">
        <v>0</v>
      </c>
      <c r="Q253" s="195">
        <f t="shared" si="9"/>
        <v>2409</v>
      </c>
      <c r="S253" s="195">
        <v>22547</v>
      </c>
      <c r="T253" s="195">
        <v>999</v>
      </c>
      <c r="U253" s="195">
        <v>23546</v>
      </c>
    </row>
    <row r="254" spans="1:21">
      <c r="A254" s="193">
        <v>38200</v>
      </c>
      <c r="B254" s="194" t="s">
        <v>227</v>
      </c>
      <c r="C254" s="209">
        <f t="shared" si="10"/>
        <v>2.6168945538818079E-3</v>
      </c>
      <c r="D254" s="209">
        <v>2.6646E-3</v>
      </c>
      <c r="E254" s="210">
        <v>-80940</v>
      </c>
      <c r="F254" s="195">
        <v>-112919</v>
      </c>
      <c r="G254" s="195"/>
      <c r="H254" s="195">
        <v>115356</v>
      </c>
      <c r="I254" s="195">
        <v>21508</v>
      </c>
      <c r="J254" s="195">
        <v>12509</v>
      </c>
      <c r="K254" s="195">
        <v>8060</v>
      </c>
      <c r="L254" s="195">
        <f t="shared" si="11"/>
        <v>157433</v>
      </c>
      <c r="N254" s="195">
        <v>0</v>
      </c>
      <c r="O254" s="195">
        <v>11585</v>
      </c>
      <c r="P254" s="195">
        <v>0</v>
      </c>
      <c r="Q254" s="195">
        <f t="shared" si="9"/>
        <v>11585</v>
      </c>
      <c r="S254" s="195">
        <v>108421</v>
      </c>
      <c r="T254" s="195">
        <v>1936</v>
      </c>
      <c r="U254" s="195">
        <v>110357</v>
      </c>
    </row>
    <row r="255" spans="1:21">
      <c r="A255" s="193">
        <v>38205</v>
      </c>
      <c r="B255" s="194" t="s">
        <v>228</v>
      </c>
      <c r="C255" s="209">
        <f t="shared" si="10"/>
        <v>3.8030127462340674E-4</v>
      </c>
      <c r="D255" s="209">
        <v>3.882E-4</v>
      </c>
      <c r="E255" s="210">
        <v>-11792</v>
      </c>
      <c r="F255" s="195">
        <v>-16410</v>
      </c>
      <c r="G255" s="195"/>
      <c r="H255" s="195">
        <v>16764</v>
      </c>
      <c r="I255" s="195">
        <v>3126</v>
      </c>
      <c r="J255" s="195">
        <v>1818</v>
      </c>
      <c r="K255" s="195">
        <v>2551</v>
      </c>
      <c r="L255" s="195">
        <f t="shared" si="11"/>
        <v>24259</v>
      </c>
      <c r="N255" s="195">
        <v>0</v>
      </c>
      <c r="O255" s="195">
        <v>1684</v>
      </c>
      <c r="P255" s="195">
        <v>0</v>
      </c>
      <c r="Q255" s="195">
        <f t="shared" si="9"/>
        <v>1684</v>
      </c>
      <c r="S255" s="195">
        <v>15756</v>
      </c>
      <c r="T255" s="195">
        <v>866</v>
      </c>
      <c r="U255" s="195">
        <v>16622</v>
      </c>
    </row>
    <row r="256" spans="1:21">
      <c r="A256" s="193">
        <v>38210</v>
      </c>
      <c r="B256" s="194" t="s">
        <v>229</v>
      </c>
      <c r="C256" s="209">
        <f t="shared" si="10"/>
        <v>1.0238933951332561E-3</v>
      </c>
      <c r="D256" s="209">
        <v>1.0505E-3</v>
      </c>
      <c r="E256" s="210">
        <v>-31910</v>
      </c>
      <c r="F256" s="195">
        <v>-44181</v>
      </c>
      <c r="G256" s="195"/>
      <c r="H256" s="195">
        <v>45135</v>
      </c>
      <c r="I256" s="195">
        <v>8415</v>
      </c>
      <c r="J256" s="195">
        <v>4894</v>
      </c>
      <c r="K256" s="195">
        <v>1827</v>
      </c>
      <c r="L256" s="195">
        <f t="shared" si="11"/>
        <v>60271</v>
      </c>
      <c r="N256" s="195">
        <v>0</v>
      </c>
      <c r="O256" s="195">
        <v>4533</v>
      </c>
      <c r="P256" s="195">
        <v>2202</v>
      </c>
      <c r="Q256" s="195">
        <f t="shared" si="9"/>
        <v>6735</v>
      </c>
      <c r="S256" s="195">
        <v>42421</v>
      </c>
      <c r="T256" s="195">
        <v>-527</v>
      </c>
      <c r="U256" s="195">
        <v>41894</v>
      </c>
    </row>
    <row r="257" spans="1:21">
      <c r="A257" s="193">
        <v>38300</v>
      </c>
      <c r="B257" s="194" t="s">
        <v>230</v>
      </c>
      <c r="C257" s="209">
        <f t="shared" si="10"/>
        <v>2.0805098493626882E-3</v>
      </c>
      <c r="D257" s="209">
        <v>2.1603E-3</v>
      </c>
      <c r="E257" s="210">
        <v>-65621</v>
      </c>
      <c r="F257" s="195">
        <v>-89774</v>
      </c>
      <c r="G257" s="195"/>
      <c r="H257" s="195">
        <v>91711</v>
      </c>
      <c r="I257" s="195">
        <v>17100</v>
      </c>
      <c r="J257" s="195">
        <v>9945</v>
      </c>
      <c r="K257" s="195">
        <v>7022</v>
      </c>
      <c r="L257" s="195">
        <f t="shared" si="11"/>
        <v>125778</v>
      </c>
      <c r="N257" s="195">
        <v>0</v>
      </c>
      <c r="O257" s="195">
        <v>9210</v>
      </c>
      <c r="P257" s="195">
        <v>1515</v>
      </c>
      <c r="Q257" s="195">
        <f t="shared" si="9"/>
        <v>10725</v>
      </c>
      <c r="S257" s="195">
        <v>86197</v>
      </c>
      <c r="T257" s="195">
        <v>1166</v>
      </c>
      <c r="U257" s="195">
        <v>87363</v>
      </c>
    </row>
    <row r="258" spans="1:21">
      <c r="A258" s="193">
        <v>38400</v>
      </c>
      <c r="B258" s="194" t="s">
        <v>231</v>
      </c>
      <c r="C258" s="209">
        <f t="shared" si="10"/>
        <v>2.5231054461181922E-3</v>
      </c>
      <c r="D258" s="209">
        <v>2.6324E-3</v>
      </c>
      <c r="E258" s="210">
        <v>-79962</v>
      </c>
      <c r="F258" s="195">
        <v>-108872</v>
      </c>
      <c r="G258" s="195"/>
      <c r="H258" s="195">
        <v>111221</v>
      </c>
      <c r="I258" s="195">
        <v>20737</v>
      </c>
      <c r="J258" s="195">
        <v>12060</v>
      </c>
      <c r="K258" s="195">
        <v>13070</v>
      </c>
      <c r="L258" s="195">
        <f t="shared" si="11"/>
        <v>157088</v>
      </c>
      <c r="N258" s="195">
        <v>0</v>
      </c>
      <c r="O258" s="195">
        <v>11170</v>
      </c>
      <c r="P258" s="195">
        <v>0</v>
      </c>
      <c r="Q258" s="195">
        <f t="shared" si="9"/>
        <v>11170</v>
      </c>
      <c r="S258" s="195">
        <v>104535</v>
      </c>
      <c r="T258" s="195">
        <v>3188</v>
      </c>
      <c r="U258" s="195">
        <v>107723</v>
      </c>
    </row>
    <row r="259" spans="1:21">
      <c r="A259" s="193">
        <v>38402</v>
      </c>
      <c r="B259" s="194" t="s">
        <v>232</v>
      </c>
      <c r="C259" s="209">
        <f t="shared" si="10"/>
        <v>2.0108922363847045E-4</v>
      </c>
      <c r="D259" s="209">
        <v>1.8259999999999999E-4</v>
      </c>
      <c r="E259" s="210">
        <v>-5547</v>
      </c>
      <c r="F259" s="195">
        <v>-8677</v>
      </c>
      <c r="G259" s="195"/>
      <c r="H259" s="195">
        <v>8865</v>
      </c>
      <c r="I259" s="195">
        <v>1653</v>
      </c>
      <c r="J259" s="195">
        <v>961</v>
      </c>
      <c r="K259" s="195">
        <v>0</v>
      </c>
      <c r="L259" s="195">
        <f t="shared" si="11"/>
        <v>11479</v>
      </c>
      <c r="N259" s="195">
        <v>0</v>
      </c>
      <c r="O259" s="195">
        <v>890</v>
      </c>
      <c r="P259" s="195">
        <v>8280</v>
      </c>
      <c r="Q259" s="195">
        <f t="shared" si="9"/>
        <v>9170</v>
      </c>
      <c r="S259" s="195">
        <v>8332</v>
      </c>
      <c r="T259" s="195">
        <v>-1841</v>
      </c>
      <c r="U259" s="195">
        <v>6491</v>
      </c>
    </row>
    <row r="260" spans="1:21">
      <c r="A260" s="193">
        <v>38405</v>
      </c>
      <c r="B260" s="194" t="s">
        <v>233</v>
      </c>
      <c r="C260" s="209">
        <f t="shared" si="10"/>
        <v>6.4790266512166858E-4</v>
      </c>
      <c r="D260" s="209">
        <v>7.2099999999999996E-4</v>
      </c>
      <c r="E260" s="210">
        <v>-21901</v>
      </c>
      <c r="F260" s="195">
        <v>-27957</v>
      </c>
      <c r="G260" s="195"/>
      <c r="H260" s="195">
        <v>28560</v>
      </c>
      <c r="I260" s="195">
        <v>5325</v>
      </c>
      <c r="J260" s="195">
        <v>3097</v>
      </c>
      <c r="K260" s="195">
        <v>7090</v>
      </c>
      <c r="L260" s="195">
        <f t="shared" si="11"/>
        <v>44072</v>
      </c>
      <c r="N260" s="195">
        <v>0</v>
      </c>
      <c r="O260" s="195">
        <v>2868</v>
      </c>
      <c r="P260" s="195">
        <v>2962</v>
      </c>
      <c r="Q260" s="195">
        <f t="shared" si="9"/>
        <v>5830</v>
      </c>
      <c r="S260" s="195">
        <v>26843</v>
      </c>
      <c r="T260" s="195">
        <v>-440</v>
      </c>
      <c r="U260" s="195">
        <v>26403</v>
      </c>
    </row>
    <row r="261" spans="1:21">
      <c r="A261" s="193">
        <v>38500</v>
      </c>
      <c r="B261" s="194" t="s">
        <v>234</v>
      </c>
      <c r="C261" s="209">
        <f t="shared" si="10"/>
        <v>1.931008111239861E-3</v>
      </c>
      <c r="D261" s="209">
        <v>2.0306999999999999E-3</v>
      </c>
      <c r="E261" s="210">
        <v>-61685</v>
      </c>
      <c r="F261" s="195">
        <v>-83323</v>
      </c>
      <c r="G261" s="195"/>
      <c r="H261" s="195">
        <v>85120</v>
      </c>
      <c r="I261" s="195">
        <v>15871</v>
      </c>
      <c r="J261" s="195">
        <v>9230</v>
      </c>
      <c r="K261" s="195">
        <v>14251</v>
      </c>
      <c r="L261" s="195">
        <f t="shared" si="11"/>
        <v>124472</v>
      </c>
      <c r="N261" s="195">
        <v>0</v>
      </c>
      <c r="O261" s="195">
        <v>8549</v>
      </c>
      <c r="P261" s="195">
        <v>0</v>
      </c>
      <c r="Q261" s="195">
        <f t="shared" si="9"/>
        <v>8549</v>
      </c>
      <c r="S261" s="195">
        <v>80003</v>
      </c>
      <c r="T261" s="195">
        <v>4422</v>
      </c>
      <c r="U261" s="195">
        <v>84425</v>
      </c>
    </row>
    <row r="262" spans="1:21">
      <c r="A262" s="193">
        <v>38600</v>
      </c>
      <c r="B262" s="194" t="s">
        <v>235</v>
      </c>
      <c r="C262" s="209">
        <f t="shared" si="10"/>
        <v>2.5622943221320972E-3</v>
      </c>
      <c r="D262" s="209">
        <v>2.6059999999999998E-3</v>
      </c>
      <c r="E262" s="210">
        <v>-79160</v>
      </c>
      <c r="F262" s="195">
        <v>-110563</v>
      </c>
      <c r="G262" s="195"/>
      <c r="H262" s="195">
        <v>112949</v>
      </c>
      <c r="I262" s="195">
        <v>21060</v>
      </c>
      <c r="J262" s="195">
        <v>12248</v>
      </c>
      <c r="K262" s="195">
        <v>7314</v>
      </c>
      <c r="L262" s="195">
        <f t="shared" si="11"/>
        <v>153571</v>
      </c>
      <c r="N262" s="195">
        <v>0</v>
      </c>
      <c r="O262" s="195">
        <v>11343</v>
      </c>
      <c r="P262" s="195">
        <v>0</v>
      </c>
      <c r="Q262" s="195">
        <f t="shared" ref="Q262:Q300" si="12">SUM(N262:P262)</f>
        <v>11343</v>
      </c>
      <c r="S262" s="195">
        <v>106159</v>
      </c>
      <c r="T262" s="195">
        <v>1401</v>
      </c>
      <c r="U262" s="195">
        <v>107560</v>
      </c>
    </row>
    <row r="263" spans="1:21">
      <c r="A263" s="193">
        <v>38601</v>
      </c>
      <c r="B263" s="194" t="s">
        <v>236</v>
      </c>
      <c r="C263" s="209">
        <f t="shared" ref="C263:C300" si="13">F263/$F$301</f>
        <v>3.8794901506373114E-5</v>
      </c>
      <c r="D263" s="209">
        <v>3.79E-5</v>
      </c>
      <c r="E263" s="210">
        <v>-1151</v>
      </c>
      <c r="F263" s="195">
        <v>-1674</v>
      </c>
      <c r="G263" s="195"/>
      <c r="H263" s="195">
        <v>1710</v>
      </c>
      <c r="I263" s="195">
        <v>319</v>
      </c>
      <c r="J263" s="195">
        <v>185</v>
      </c>
      <c r="K263" s="195">
        <v>38</v>
      </c>
      <c r="L263" s="195">
        <f t="shared" ref="L263:L300" si="14">SUM(H263:K263)</f>
        <v>2252</v>
      </c>
      <c r="N263" s="195">
        <v>0</v>
      </c>
      <c r="O263" s="195">
        <v>172</v>
      </c>
      <c r="P263" s="195">
        <v>828</v>
      </c>
      <c r="Q263" s="195">
        <f t="shared" si="12"/>
        <v>1000</v>
      </c>
      <c r="S263" s="195">
        <v>1608</v>
      </c>
      <c r="T263" s="195">
        <v>-106</v>
      </c>
      <c r="U263" s="195">
        <v>1502</v>
      </c>
    </row>
    <row r="264" spans="1:21">
      <c r="A264" s="193">
        <v>38602</v>
      </c>
      <c r="B264" s="194" t="s">
        <v>237</v>
      </c>
      <c r="C264" s="209">
        <f t="shared" si="13"/>
        <v>2.1689455388180763E-4</v>
      </c>
      <c r="D264" s="209">
        <v>2.307E-4</v>
      </c>
      <c r="E264" s="210">
        <v>-7008</v>
      </c>
      <c r="F264" s="195">
        <v>-9359</v>
      </c>
      <c r="G264" s="195"/>
      <c r="H264" s="195">
        <v>9561</v>
      </c>
      <c r="I264" s="195">
        <v>1783</v>
      </c>
      <c r="J264" s="195">
        <v>1037</v>
      </c>
      <c r="K264" s="195">
        <v>1222</v>
      </c>
      <c r="L264" s="195">
        <f t="shared" si="14"/>
        <v>13603</v>
      </c>
      <c r="N264" s="195">
        <v>0</v>
      </c>
      <c r="O264" s="195">
        <v>960</v>
      </c>
      <c r="P264" s="195">
        <v>2720</v>
      </c>
      <c r="Q264" s="195">
        <f t="shared" si="12"/>
        <v>3680</v>
      </c>
      <c r="S264" s="195">
        <v>8986</v>
      </c>
      <c r="T264" s="195">
        <v>-994</v>
      </c>
      <c r="U264" s="195">
        <v>7992</v>
      </c>
    </row>
    <row r="265" spans="1:21">
      <c r="A265" s="193">
        <v>38605</v>
      </c>
      <c r="B265" s="194" t="s">
        <v>238</v>
      </c>
      <c r="C265" s="209">
        <f t="shared" si="13"/>
        <v>6.5939745075318656E-4</v>
      </c>
      <c r="D265" s="209">
        <v>6.9430000000000002E-4</v>
      </c>
      <c r="E265" s="210">
        <v>-21090</v>
      </c>
      <c r="F265" s="195">
        <v>-28453</v>
      </c>
      <c r="G265" s="195"/>
      <c r="H265" s="195">
        <v>29067</v>
      </c>
      <c r="I265" s="195">
        <v>5420</v>
      </c>
      <c r="J265" s="195">
        <v>3152</v>
      </c>
      <c r="K265" s="195">
        <v>8032</v>
      </c>
      <c r="L265" s="195">
        <f t="shared" si="14"/>
        <v>45671</v>
      </c>
      <c r="N265" s="195">
        <v>0</v>
      </c>
      <c r="O265" s="195">
        <v>2919</v>
      </c>
      <c r="P265" s="195">
        <v>0</v>
      </c>
      <c r="Q265" s="195">
        <f t="shared" si="12"/>
        <v>2919</v>
      </c>
      <c r="S265" s="195">
        <v>27320</v>
      </c>
      <c r="T265" s="195">
        <v>1428</v>
      </c>
      <c r="U265" s="195">
        <v>28748</v>
      </c>
    </row>
    <row r="266" spans="1:21">
      <c r="A266" s="193">
        <v>38610</v>
      </c>
      <c r="B266" s="194" t="s">
        <v>239</v>
      </c>
      <c r="C266" s="209">
        <f t="shared" si="13"/>
        <v>5.5900347624565465E-4</v>
      </c>
      <c r="D266" s="209">
        <v>5.3149999999999996E-4</v>
      </c>
      <c r="E266" s="210">
        <v>-16145</v>
      </c>
      <c r="F266" s="195">
        <v>-24121</v>
      </c>
      <c r="G266" s="195"/>
      <c r="H266" s="195">
        <v>24641</v>
      </c>
      <c r="I266" s="195">
        <v>4594</v>
      </c>
      <c r="J266" s="195">
        <v>2672</v>
      </c>
      <c r="K266" s="195">
        <v>1104</v>
      </c>
      <c r="L266" s="195">
        <f t="shared" si="14"/>
        <v>33011</v>
      </c>
      <c r="N266" s="195">
        <v>0</v>
      </c>
      <c r="O266" s="195">
        <v>2475</v>
      </c>
      <c r="P266" s="195">
        <v>2991</v>
      </c>
      <c r="Q266" s="195">
        <f t="shared" si="12"/>
        <v>5466</v>
      </c>
      <c r="S266" s="195">
        <v>23160</v>
      </c>
      <c r="T266" s="195">
        <v>711</v>
      </c>
      <c r="U266" s="195">
        <v>23871</v>
      </c>
    </row>
    <row r="267" spans="1:21">
      <c r="A267" s="193">
        <v>38620</v>
      </c>
      <c r="B267" s="194" t="s">
        <v>240</v>
      </c>
      <c r="C267" s="209">
        <f t="shared" si="13"/>
        <v>3.9399768250289685E-4</v>
      </c>
      <c r="D267" s="209">
        <v>4.1360000000000002E-4</v>
      </c>
      <c r="E267" s="210">
        <v>-12564</v>
      </c>
      <c r="F267" s="195">
        <v>-17001</v>
      </c>
      <c r="G267" s="195"/>
      <c r="H267" s="195">
        <v>17368</v>
      </c>
      <c r="I267" s="195">
        <v>3238</v>
      </c>
      <c r="J267" s="195">
        <v>1883</v>
      </c>
      <c r="K267" s="195">
        <v>4677</v>
      </c>
      <c r="L267" s="195">
        <f t="shared" si="14"/>
        <v>27166</v>
      </c>
      <c r="N267" s="195">
        <v>0</v>
      </c>
      <c r="O267" s="195">
        <v>1744</v>
      </c>
      <c r="P267" s="195">
        <v>0</v>
      </c>
      <c r="Q267" s="195">
        <f t="shared" si="12"/>
        <v>1744</v>
      </c>
      <c r="S267" s="195">
        <v>16324</v>
      </c>
      <c r="T267" s="195">
        <v>1347</v>
      </c>
      <c r="U267" s="195">
        <v>17671</v>
      </c>
    </row>
    <row r="268" spans="1:21">
      <c r="A268" s="193">
        <v>38700</v>
      </c>
      <c r="B268" s="194" t="s">
        <v>241</v>
      </c>
      <c r="C268" s="209">
        <f t="shared" si="13"/>
        <v>7.8560834298957124E-4</v>
      </c>
      <c r="D268" s="209">
        <v>7.8169999999999997E-4</v>
      </c>
      <c r="E268" s="210">
        <v>-23745</v>
      </c>
      <c r="F268" s="195">
        <v>-33899</v>
      </c>
      <c r="G268" s="195"/>
      <c r="H268" s="195">
        <v>34630</v>
      </c>
      <c r="I268" s="195">
        <v>6457</v>
      </c>
      <c r="J268" s="195">
        <v>3755</v>
      </c>
      <c r="K268" s="195">
        <v>748</v>
      </c>
      <c r="L268" s="195">
        <f t="shared" si="14"/>
        <v>45590</v>
      </c>
      <c r="N268" s="195">
        <v>0</v>
      </c>
      <c r="O268" s="195">
        <v>3478</v>
      </c>
      <c r="P268" s="195">
        <v>2148</v>
      </c>
      <c r="Q268" s="195">
        <f t="shared" si="12"/>
        <v>5626</v>
      </c>
      <c r="S268" s="195">
        <v>32548</v>
      </c>
      <c r="T268" s="195">
        <v>-669</v>
      </c>
      <c r="U268" s="195">
        <v>31879</v>
      </c>
    </row>
    <row r="269" spans="1:21">
      <c r="A269" s="193">
        <v>38701</v>
      </c>
      <c r="B269" s="194" t="s">
        <v>242</v>
      </c>
      <c r="C269" s="209">
        <f t="shared" si="13"/>
        <v>4.6790266512166859E-5</v>
      </c>
      <c r="D269" s="209">
        <v>4.7700000000000001E-5</v>
      </c>
      <c r="E269" s="210">
        <v>-1449</v>
      </c>
      <c r="F269" s="195">
        <v>-2019</v>
      </c>
      <c r="G269" s="195"/>
      <c r="H269" s="195">
        <v>2063</v>
      </c>
      <c r="I269" s="195">
        <v>385</v>
      </c>
      <c r="J269" s="195">
        <v>224</v>
      </c>
      <c r="K269" s="195">
        <v>420</v>
      </c>
      <c r="L269" s="195">
        <f t="shared" si="14"/>
        <v>3092</v>
      </c>
      <c r="N269" s="195">
        <v>0</v>
      </c>
      <c r="O269" s="195">
        <v>207</v>
      </c>
      <c r="P269" s="195">
        <v>168</v>
      </c>
      <c r="Q269" s="195">
        <f t="shared" si="12"/>
        <v>375</v>
      </c>
      <c r="S269" s="195">
        <v>1939</v>
      </c>
      <c r="T269" s="195">
        <v>246</v>
      </c>
      <c r="U269" s="195">
        <v>2185</v>
      </c>
    </row>
    <row r="270" spans="1:21">
      <c r="A270" s="193">
        <v>38800</v>
      </c>
      <c r="B270" s="194" t="s">
        <v>243</v>
      </c>
      <c r="C270" s="209">
        <f t="shared" si="13"/>
        <v>1.3085052143684821E-3</v>
      </c>
      <c r="D270" s="209">
        <v>1.3466000000000001E-3</v>
      </c>
      <c r="E270" s="210">
        <v>-40904</v>
      </c>
      <c r="F270" s="195">
        <v>-56462</v>
      </c>
      <c r="G270" s="195"/>
      <c r="H270" s="195">
        <v>57680</v>
      </c>
      <c r="I270" s="195">
        <v>10755</v>
      </c>
      <c r="J270" s="195">
        <v>6255</v>
      </c>
      <c r="K270" s="195">
        <v>3552</v>
      </c>
      <c r="L270" s="195">
        <f t="shared" si="14"/>
        <v>78242</v>
      </c>
      <c r="N270" s="195">
        <v>0</v>
      </c>
      <c r="O270" s="195">
        <v>5793</v>
      </c>
      <c r="P270" s="195">
        <v>13</v>
      </c>
      <c r="Q270" s="195">
        <f t="shared" si="12"/>
        <v>5806</v>
      </c>
      <c r="S270" s="195">
        <v>54212</v>
      </c>
      <c r="T270" s="195">
        <v>447</v>
      </c>
      <c r="U270" s="195">
        <v>54659</v>
      </c>
    </row>
    <row r="271" spans="1:21">
      <c r="A271" s="193">
        <v>38801</v>
      </c>
      <c r="B271" s="194" t="s">
        <v>244</v>
      </c>
      <c r="C271" s="209">
        <f t="shared" si="13"/>
        <v>1.0139049826187717E-4</v>
      </c>
      <c r="D271" s="209">
        <v>1.259E-4</v>
      </c>
      <c r="E271" s="210">
        <v>-3824</v>
      </c>
      <c r="F271" s="195">
        <v>-4375</v>
      </c>
      <c r="G271" s="195"/>
      <c r="H271" s="195">
        <v>4470</v>
      </c>
      <c r="I271" s="195">
        <v>833</v>
      </c>
      <c r="J271" s="195">
        <v>485</v>
      </c>
      <c r="K271" s="195">
        <v>2354</v>
      </c>
      <c r="L271" s="195">
        <f t="shared" si="14"/>
        <v>8142</v>
      </c>
      <c r="N271" s="195">
        <v>0</v>
      </c>
      <c r="O271" s="195">
        <v>449</v>
      </c>
      <c r="P271" s="195">
        <v>1750</v>
      </c>
      <c r="Q271" s="195">
        <f t="shared" si="12"/>
        <v>2199</v>
      </c>
      <c r="S271" s="195">
        <v>4201</v>
      </c>
      <c r="T271" s="195">
        <v>-476</v>
      </c>
      <c r="U271" s="195">
        <v>3725</v>
      </c>
    </row>
    <row r="272" spans="1:21">
      <c r="A272" s="193">
        <v>38900</v>
      </c>
      <c r="B272" s="194" t="s">
        <v>245</v>
      </c>
      <c r="C272" s="209">
        <f t="shared" si="13"/>
        <v>2.9179606025492468E-4</v>
      </c>
      <c r="D272" s="209">
        <v>2.8679999999999998E-4</v>
      </c>
      <c r="E272" s="210">
        <v>-8712</v>
      </c>
      <c r="F272" s="195">
        <v>-12591</v>
      </c>
      <c r="G272" s="195"/>
      <c r="H272" s="195">
        <v>12863</v>
      </c>
      <c r="I272" s="195">
        <v>2398</v>
      </c>
      <c r="J272" s="195">
        <v>1395</v>
      </c>
      <c r="K272" s="195">
        <v>984</v>
      </c>
      <c r="L272" s="195">
        <f t="shared" si="14"/>
        <v>17640</v>
      </c>
      <c r="N272" s="195">
        <v>0</v>
      </c>
      <c r="O272" s="195">
        <v>1292</v>
      </c>
      <c r="P272" s="195">
        <v>135</v>
      </c>
      <c r="Q272" s="195">
        <f t="shared" si="12"/>
        <v>1427</v>
      </c>
      <c r="S272" s="195">
        <v>12090</v>
      </c>
      <c r="T272" s="195">
        <v>467</v>
      </c>
      <c r="U272" s="195">
        <v>12557</v>
      </c>
    </row>
    <row r="273" spans="1:21">
      <c r="A273" s="193">
        <v>39000</v>
      </c>
      <c r="B273" s="194" t="s">
        <v>246</v>
      </c>
      <c r="C273" s="209">
        <f t="shared" si="13"/>
        <v>1.393640787949015E-2</v>
      </c>
      <c r="D273" s="209">
        <v>1.3759800000000001E-2</v>
      </c>
      <c r="E273" s="210">
        <v>-417968</v>
      </c>
      <c r="F273" s="195">
        <v>-601356</v>
      </c>
      <c r="G273" s="195"/>
      <c r="H273" s="195">
        <v>614330</v>
      </c>
      <c r="I273" s="195">
        <v>114543</v>
      </c>
      <c r="J273" s="195">
        <v>66616</v>
      </c>
      <c r="K273" s="195">
        <v>6293</v>
      </c>
      <c r="L273" s="195">
        <f t="shared" si="14"/>
        <v>801782</v>
      </c>
      <c r="N273" s="195">
        <v>0</v>
      </c>
      <c r="O273" s="195">
        <v>61696</v>
      </c>
      <c r="P273" s="195">
        <v>53753</v>
      </c>
      <c r="Q273" s="195">
        <f t="shared" si="12"/>
        <v>115449</v>
      </c>
      <c r="S273" s="195">
        <v>577399</v>
      </c>
      <c r="T273" s="195">
        <v>-20848</v>
      </c>
      <c r="U273" s="195">
        <v>556551</v>
      </c>
    </row>
    <row r="274" spans="1:21">
      <c r="A274" s="193">
        <v>39100</v>
      </c>
      <c r="B274" s="194" t="s">
        <v>247</v>
      </c>
      <c r="C274" s="209">
        <f t="shared" si="13"/>
        <v>1.8034994206257242E-3</v>
      </c>
      <c r="D274" s="209">
        <v>1.926E-3</v>
      </c>
      <c r="E274" s="210">
        <v>-58504</v>
      </c>
      <c r="F274" s="195">
        <v>-77821</v>
      </c>
      <c r="G274" s="195"/>
      <c r="H274" s="195">
        <v>79500</v>
      </c>
      <c r="I274" s="195">
        <v>14823</v>
      </c>
      <c r="J274" s="195">
        <v>8621</v>
      </c>
      <c r="K274" s="195">
        <v>28601</v>
      </c>
      <c r="L274" s="195">
        <f t="shared" si="14"/>
        <v>131545</v>
      </c>
      <c r="N274" s="195">
        <v>0</v>
      </c>
      <c r="O274" s="195">
        <v>7984</v>
      </c>
      <c r="P274" s="195">
        <v>0</v>
      </c>
      <c r="Q274" s="195">
        <f t="shared" si="12"/>
        <v>7984</v>
      </c>
      <c r="S274" s="195">
        <v>74721</v>
      </c>
      <c r="T274" s="195">
        <v>7752</v>
      </c>
      <c r="U274" s="195">
        <v>82473</v>
      </c>
    </row>
    <row r="275" spans="1:21">
      <c r="A275" s="193">
        <v>39101</v>
      </c>
      <c r="B275" s="194" t="s">
        <v>248</v>
      </c>
      <c r="C275" s="209">
        <f t="shared" si="13"/>
        <v>2.2009269988412515E-4</v>
      </c>
      <c r="D275" s="209">
        <v>2.0029999999999999E-4</v>
      </c>
      <c r="E275" s="210">
        <v>-6084</v>
      </c>
      <c r="F275" s="195">
        <v>-9497</v>
      </c>
      <c r="G275" s="195"/>
      <c r="H275" s="195">
        <v>9702</v>
      </c>
      <c r="I275" s="195">
        <v>1809</v>
      </c>
      <c r="J275" s="195">
        <v>1052</v>
      </c>
      <c r="K275" s="195">
        <v>0</v>
      </c>
      <c r="L275" s="195">
        <f t="shared" si="14"/>
        <v>12563</v>
      </c>
      <c r="N275" s="195">
        <v>0</v>
      </c>
      <c r="O275" s="195">
        <v>974</v>
      </c>
      <c r="P275" s="195">
        <v>4062</v>
      </c>
      <c r="Q275" s="195">
        <f t="shared" si="12"/>
        <v>5036</v>
      </c>
      <c r="S275" s="195">
        <v>9119</v>
      </c>
      <c r="T275" s="195">
        <v>-778</v>
      </c>
      <c r="U275" s="195">
        <v>8341</v>
      </c>
    </row>
    <row r="276" spans="1:21">
      <c r="A276" s="193">
        <v>39105</v>
      </c>
      <c r="B276" s="194" t="s">
        <v>249</v>
      </c>
      <c r="C276" s="209">
        <f t="shared" si="13"/>
        <v>6.3619930475086902E-4</v>
      </c>
      <c r="D276" s="209">
        <v>7.4660000000000004E-4</v>
      </c>
      <c r="E276" s="210">
        <v>-22679</v>
      </c>
      <c r="F276" s="195">
        <v>-27452</v>
      </c>
      <c r="G276" s="195"/>
      <c r="H276" s="195">
        <v>28044</v>
      </c>
      <c r="I276" s="195">
        <v>5229</v>
      </c>
      <c r="J276" s="195">
        <v>3041</v>
      </c>
      <c r="K276" s="195">
        <v>20467</v>
      </c>
      <c r="L276" s="195">
        <f t="shared" si="14"/>
        <v>56781</v>
      </c>
      <c r="N276" s="195">
        <v>0</v>
      </c>
      <c r="O276" s="195">
        <v>2816</v>
      </c>
      <c r="P276" s="195">
        <v>0</v>
      </c>
      <c r="Q276" s="195">
        <f t="shared" si="12"/>
        <v>2816</v>
      </c>
      <c r="S276" s="195">
        <v>26358</v>
      </c>
      <c r="T276" s="195">
        <v>4005</v>
      </c>
      <c r="U276" s="195">
        <v>30363</v>
      </c>
    </row>
    <row r="277" spans="1:21">
      <c r="A277" s="193">
        <v>39200</v>
      </c>
      <c r="B277" s="194" t="s">
        <v>354</v>
      </c>
      <c r="C277" s="209">
        <f t="shared" si="13"/>
        <v>5.922090382387022E-2</v>
      </c>
      <c r="D277" s="209">
        <v>5.9201900000000002E-2</v>
      </c>
      <c r="E277" s="210">
        <v>-1798317</v>
      </c>
      <c r="F277" s="195">
        <v>-2555382</v>
      </c>
      <c r="G277" s="195"/>
      <c r="H277" s="195">
        <v>2610516</v>
      </c>
      <c r="I277" s="195">
        <v>486737</v>
      </c>
      <c r="J277" s="195">
        <v>283076</v>
      </c>
      <c r="K277" s="195">
        <v>0</v>
      </c>
      <c r="L277" s="195">
        <f t="shared" si="14"/>
        <v>3380329</v>
      </c>
      <c r="N277" s="195">
        <v>0</v>
      </c>
      <c r="O277" s="195">
        <v>262171</v>
      </c>
      <c r="P277" s="195">
        <v>306576</v>
      </c>
      <c r="Q277" s="195">
        <f t="shared" si="12"/>
        <v>568747</v>
      </c>
      <c r="S277" s="195">
        <v>2453581</v>
      </c>
      <c r="T277" s="195">
        <v>-116720</v>
      </c>
      <c r="U277" s="195">
        <v>2336861</v>
      </c>
    </row>
    <row r="278" spans="1:21">
      <c r="A278" s="193">
        <v>39201</v>
      </c>
      <c r="B278" s="194" t="s">
        <v>250</v>
      </c>
      <c r="C278" s="209">
        <f t="shared" si="13"/>
        <v>1.7010428736964078E-4</v>
      </c>
      <c r="D278" s="209">
        <v>1.8019999999999999E-4</v>
      </c>
      <c r="E278" s="210">
        <v>-5474</v>
      </c>
      <c r="F278" s="195">
        <v>-7340</v>
      </c>
      <c r="G278" s="195"/>
      <c r="H278" s="195">
        <v>7498</v>
      </c>
      <c r="I278" s="195">
        <v>1398</v>
      </c>
      <c r="J278" s="195">
        <v>813</v>
      </c>
      <c r="K278" s="195">
        <v>84</v>
      </c>
      <c r="L278" s="195">
        <f t="shared" si="14"/>
        <v>9793</v>
      </c>
      <c r="N278" s="195">
        <v>0</v>
      </c>
      <c r="O278" s="195">
        <v>753</v>
      </c>
      <c r="P278" s="195">
        <v>1745</v>
      </c>
      <c r="Q278" s="195">
        <f t="shared" si="12"/>
        <v>2498</v>
      </c>
      <c r="S278" s="195">
        <v>7047</v>
      </c>
      <c r="T278" s="195">
        <v>-830</v>
      </c>
      <c r="U278" s="195">
        <v>6217</v>
      </c>
    </row>
    <row r="279" spans="1:21">
      <c r="A279" s="193">
        <v>39204</v>
      </c>
      <c r="B279" s="194" t="s">
        <v>251</v>
      </c>
      <c r="C279" s="209">
        <f t="shared" si="13"/>
        <v>2.5079953650057938E-4</v>
      </c>
      <c r="D279" s="209">
        <v>2.0919999999999999E-4</v>
      </c>
      <c r="E279" s="210">
        <v>-6355</v>
      </c>
      <c r="F279" s="195">
        <v>-10822</v>
      </c>
      <c r="G279" s="195"/>
      <c r="H279" s="195">
        <v>11056</v>
      </c>
      <c r="I279" s="195">
        <v>2061</v>
      </c>
      <c r="J279" s="195">
        <v>1199</v>
      </c>
      <c r="K279" s="195">
        <v>0</v>
      </c>
      <c r="L279" s="195">
        <f t="shared" si="14"/>
        <v>14316</v>
      </c>
      <c r="N279" s="195">
        <v>0</v>
      </c>
      <c r="O279" s="195">
        <v>1110</v>
      </c>
      <c r="P279" s="195">
        <v>9689</v>
      </c>
      <c r="Q279" s="195">
        <f t="shared" si="12"/>
        <v>10799</v>
      </c>
      <c r="S279" s="195">
        <v>10391</v>
      </c>
      <c r="T279" s="195">
        <v>-2444</v>
      </c>
      <c r="U279" s="195">
        <v>7947</v>
      </c>
    </row>
    <row r="280" spans="1:21">
      <c r="A280" s="193">
        <v>39205</v>
      </c>
      <c r="B280" s="194" t="s">
        <v>252</v>
      </c>
      <c r="C280" s="209">
        <f t="shared" si="13"/>
        <v>4.9075086906141367E-3</v>
      </c>
      <c r="D280" s="209">
        <v>4.6638000000000001E-3</v>
      </c>
      <c r="E280" s="210">
        <v>-141668</v>
      </c>
      <c r="F280" s="195">
        <v>-211759</v>
      </c>
      <c r="G280" s="195"/>
      <c r="H280" s="195">
        <v>216328</v>
      </c>
      <c r="I280" s="195">
        <v>40335</v>
      </c>
      <c r="J280" s="195">
        <v>23458</v>
      </c>
      <c r="K280" s="195">
        <v>7127</v>
      </c>
      <c r="L280" s="195">
        <f t="shared" si="14"/>
        <v>287248</v>
      </c>
      <c r="N280" s="195">
        <v>0</v>
      </c>
      <c r="O280" s="195">
        <v>21726</v>
      </c>
      <c r="P280" s="195">
        <v>28667</v>
      </c>
      <c r="Q280" s="195">
        <f t="shared" si="12"/>
        <v>50393</v>
      </c>
      <c r="S280" s="195">
        <v>203323</v>
      </c>
      <c r="T280" s="195">
        <v>-4709</v>
      </c>
      <c r="U280" s="195">
        <v>198614</v>
      </c>
    </row>
    <row r="281" spans="1:21">
      <c r="A281" s="193">
        <v>39208</v>
      </c>
      <c r="B281" s="194" t="s">
        <v>355</v>
      </c>
      <c r="C281" s="209">
        <f t="shared" si="13"/>
        <v>3.6081112398609504E-4</v>
      </c>
      <c r="D281" s="209">
        <v>3.5290000000000001E-4</v>
      </c>
      <c r="E281" s="210">
        <v>-10720</v>
      </c>
      <c r="F281" s="195">
        <v>-15569</v>
      </c>
      <c r="G281" s="195"/>
      <c r="H281" s="195">
        <v>15904</v>
      </c>
      <c r="I281" s="195">
        <v>2965</v>
      </c>
      <c r="J281" s="195">
        <v>1725</v>
      </c>
      <c r="K281" s="195">
        <v>0</v>
      </c>
      <c r="L281" s="195">
        <f t="shared" si="14"/>
        <v>20594</v>
      </c>
      <c r="N281" s="195">
        <v>0</v>
      </c>
      <c r="O281" s="195">
        <v>1597</v>
      </c>
      <c r="P281" s="195">
        <v>4230</v>
      </c>
      <c r="Q281" s="195">
        <f t="shared" si="12"/>
        <v>5827</v>
      </c>
      <c r="S281" s="195">
        <v>14948</v>
      </c>
      <c r="T281" s="195">
        <v>-1128</v>
      </c>
      <c r="U281" s="195">
        <v>13820</v>
      </c>
    </row>
    <row r="282" spans="1:21">
      <c r="A282" s="193">
        <v>39209</v>
      </c>
      <c r="B282" s="194" t="s">
        <v>253</v>
      </c>
      <c r="C282" s="209">
        <f t="shared" si="13"/>
        <v>1.768018539976825E-4</v>
      </c>
      <c r="D282" s="209">
        <v>1.7880000000000001E-4</v>
      </c>
      <c r="E282" s="210">
        <v>-5431</v>
      </c>
      <c r="F282" s="195">
        <v>-7629</v>
      </c>
      <c r="G282" s="195"/>
      <c r="H282" s="195">
        <v>7794</v>
      </c>
      <c r="I282" s="195">
        <v>1453</v>
      </c>
      <c r="J282" s="195">
        <v>845</v>
      </c>
      <c r="K282" s="195">
        <v>187</v>
      </c>
      <c r="L282" s="195">
        <f t="shared" si="14"/>
        <v>10279</v>
      </c>
      <c r="N282" s="195">
        <v>0</v>
      </c>
      <c r="O282" s="195">
        <v>783</v>
      </c>
      <c r="P282" s="195">
        <v>1448</v>
      </c>
      <c r="Q282" s="195">
        <f t="shared" si="12"/>
        <v>2231</v>
      </c>
      <c r="S282" s="195">
        <v>7325</v>
      </c>
      <c r="T282" s="195">
        <v>-814</v>
      </c>
      <c r="U282" s="195">
        <v>6511</v>
      </c>
    </row>
    <row r="283" spans="1:21">
      <c r="A283" s="193">
        <v>39220</v>
      </c>
      <c r="B283" s="194" t="s">
        <v>427</v>
      </c>
      <c r="C283" s="209">
        <f t="shared" si="13"/>
        <v>5.7497103128621089E-5</v>
      </c>
      <c r="D283" s="209">
        <v>0</v>
      </c>
      <c r="E283" s="210">
        <v>0</v>
      </c>
      <c r="F283" s="195">
        <v>-2481</v>
      </c>
      <c r="G283" s="195"/>
      <c r="H283" s="195">
        <v>2535</v>
      </c>
      <c r="I283" s="195">
        <v>473</v>
      </c>
      <c r="J283" s="195">
        <v>275</v>
      </c>
      <c r="K283" s="195">
        <v>0</v>
      </c>
      <c r="L283" s="195">
        <f t="shared" si="14"/>
        <v>3283</v>
      </c>
      <c r="N283" s="195">
        <v>0</v>
      </c>
      <c r="O283" s="195">
        <v>255</v>
      </c>
      <c r="P283" s="195">
        <v>5844</v>
      </c>
      <c r="Q283" s="195">
        <f t="shared" si="12"/>
        <v>6099</v>
      </c>
      <c r="S283" s="195">
        <v>2382</v>
      </c>
      <c r="T283" s="195">
        <v>-731</v>
      </c>
      <c r="U283" s="195">
        <v>1651</v>
      </c>
    </row>
    <row r="284" spans="1:21">
      <c r="A284" s="193">
        <v>39300</v>
      </c>
      <c r="B284" s="194" t="s">
        <v>254</v>
      </c>
      <c r="C284" s="209">
        <f t="shared" si="13"/>
        <v>6.815063731170336E-4</v>
      </c>
      <c r="D284" s="209">
        <v>7.1560000000000005E-4</v>
      </c>
      <c r="E284" s="210">
        <v>-21737</v>
      </c>
      <c r="F284" s="195">
        <v>-29407</v>
      </c>
      <c r="G284" s="195"/>
      <c r="H284" s="195">
        <v>30041</v>
      </c>
      <c r="I284" s="195">
        <v>5601</v>
      </c>
      <c r="J284" s="195">
        <v>3258</v>
      </c>
      <c r="K284" s="195">
        <v>10484</v>
      </c>
      <c r="L284" s="195">
        <f t="shared" si="14"/>
        <v>49384</v>
      </c>
      <c r="N284" s="195">
        <v>0</v>
      </c>
      <c r="O284" s="195">
        <v>3017</v>
      </c>
      <c r="P284" s="195">
        <v>0</v>
      </c>
      <c r="Q284" s="195">
        <f t="shared" si="12"/>
        <v>3017</v>
      </c>
      <c r="S284" s="195">
        <v>28235</v>
      </c>
      <c r="T284" s="195">
        <v>3333</v>
      </c>
      <c r="U284" s="195">
        <v>31568</v>
      </c>
    </row>
    <row r="285" spans="1:21">
      <c r="A285" s="193">
        <v>39301</v>
      </c>
      <c r="B285" s="194" t="s">
        <v>255</v>
      </c>
      <c r="C285" s="209">
        <f t="shared" si="13"/>
        <v>3.0405561993047508E-5</v>
      </c>
      <c r="D285" s="209">
        <v>3.5800000000000003E-5</v>
      </c>
      <c r="E285" s="210">
        <v>-1087</v>
      </c>
      <c r="F285" s="195">
        <v>-1312</v>
      </c>
      <c r="G285" s="195"/>
      <c r="H285" s="195">
        <v>1340</v>
      </c>
      <c r="I285" s="195">
        <v>250</v>
      </c>
      <c r="J285" s="195">
        <v>145</v>
      </c>
      <c r="K285" s="195">
        <v>1648</v>
      </c>
      <c r="L285" s="195">
        <f t="shared" si="14"/>
        <v>3383</v>
      </c>
      <c r="N285" s="195">
        <v>0</v>
      </c>
      <c r="O285" s="195">
        <v>135</v>
      </c>
      <c r="P285" s="195">
        <v>165</v>
      </c>
      <c r="Q285" s="195">
        <f t="shared" si="12"/>
        <v>300</v>
      </c>
      <c r="S285" s="195">
        <v>1260</v>
      </c>
      <c r="T285" s="195">
        <v>129</v>
      </c>
      <c r="U285" s="195">
        <v>1389</v>
      </c>
    </row>
    <row r="286" spans="1:21">
      <c r="A286" s="193">
        <v>39400</v>
      </c>
      <c r="B286" s="194" t="s">
        <v>256</v>
      </c>
      <c r="C286" s="209">
        <f t="shared" si="13"/>
        <v>4.9019698725376597E-4</v>
      </c>
      <c r="D286" s="209">
        <v>5.2320000000000003E-4</v>
      </c>
      <c r="E286" s="210">
        <v>-15893</v>
      </c>
      <c r="F286" s="195">
        <v>-21152</v>
      </c>
      <c r="G286" s="195"/>
      <c r="H286" s="195">
        <v>21609</v>
      </c>
      <c r="I286" s="195">
        <v>4029</v>
      </c>
      <c r="J286" s="195">
        <v>2343</v>
      </c>
      <c r="K286" s="195">
        <v>8454</v>
      </c>
      <c r="L286" s="195">
        <f t="shared" si="14"/>
        <v>36435</v>
      </c>
      <c r="N286" s="195">
        <v>0</v>
      </c>
      <c r="O286" s="195">
        <v>2170</v>
      </c>
      <c r="P286" s="195">
        <v>0</v>
      </c>
      <c r="Q286" s="195">
        <f t="shared" si="12"/>
        <v>2170</v>
      </c>
      <c r="S286" s="195">
        <v>20309</v>
      </c>
      <c r="T286" s="195">
        <v>2671</v>
      </c>
      <c r="U286" s="195">
        <v>22980</v>
      </c>
    </row>
    <row r="287" spans="1:21">
      <c r="A287" s="193">
        <v>39401</v>
      </c>
      <c r="B287" s="194" t="s">
        <v>257</v>
      </c>
      <c r="C287" s="209">
        <f t="shared" si="13"/>
        <v>4.1161066048667438E-4</v>
      </c>
      <c r="D287" s="209">
        <v>3.6919999999999998E-4</v>
      </c>
      <c r="E287" s="210">
        <v>-11215</v>
      </c>
      <c r="F287" s="195">
        <v>-17761</v>
      </c>
      <c r="G287" s="195"/>
      <c r="H287" s="195">
        <v>18144</v>
      </c>
      <c r="I287" s="195">
        <v>3383</v>
      </c>
      <c r="J287" s="195">
        <v>1967</v>
      </c>
      <c r="K287" s="195">
        <v>0</v>
      </c>
      <c r="L287" s="195">
        <f t="shared" si="14"/>
        <v>23494</v>
      </c>
      <c r="N287" s="195">
        <v>0</v>
      </c>
      <c r="O287" s="195">
        <v>1822</v>
      </c>
      <c r="P287" s="195">
        <v>15524</v>
      </c>
      <c r="Q287" s="195">
        <f t="shared" si="12"/>
        <v>17346</v>
      </c>
      <c r="S287" s="195">
        <v>17053</v>
      </c>
      <c r="T287" s="195">
        <v>-4922</v>
      </c>
      <c r="U287" s="195">
        <v>12131</v>
      </c>
    </row>
    <row r="288" spans="1:21">
      <c r="A288" s="193">
        <v>39500</v>
      </c>
      <c r="B288" s="194" t="s">
        <v>258</v>
      </c>
      <c r="C288" s="209">
        <f t="shared" si="13"/>
        <v>1.8386095017381228E-3</v>
      </c>
      <c r="D288" s="209">
        <v>1.7768E-3</v>
      </c>
      <c r="E288" s="210">
        <v>-53972</v>
      </c>
      <c r="F288" s="195">
        <v>-79336</v>
      </c>
      <c r="G288" s="195"/>
      <c r="H288" s="195">
        <v>81047</v>
      </c>
      <c r="I288" s="195">
        <v>15111</v>
      </c>
      <c r="J288" s="195">
        <v>8789</v>
      </c>
      <c r="K288" s="195">
        <v>0</v>
      </c>
      <c r="L288" s="195">
        <f t="shared" si="14"/>
        <v>104947</v>
      </c>
      <c r="N288" s="195">
        <v>0</v>
      </c>
      <c r="O288" s="195">
        <v>8139</v>
      </c>
      <c r="P288" s="195">
        <v>12119</v>
      </c>
      <c r="Q288" s="195">
        <f t="shared" si="12"/>
        <v>20258</v>
      </c>
      <c r="S288" s="195">
        <v>76175</v>
      </c>
      <c r="T288" s="195">
        <v>-2068</v>
      </c>
      <c r="U288" s="195">
        <v>74107</v>
      </c>
    </row>
    <row r="289" spans="1:21">
      <c r="A289" s="193">
        <v>39501</v>
      </c>
      <c r="B289" s="194" t="s">
        <v>259</v>
      </c>
      <c r="C289" s="209">
        <f t="shared" si="13"/>
        <v>5.0196987253765933E-5</v>
      </c>
      <c r="D289" s="209">
        <v>5.1E-5</v>
      </c>
      <c r="E289" s="210">
        <v>-1549</v>
      </c>
      <c r="F289" s="195">
        <v>-2166</v>
      </c>
      <c r="G289" s="195"/>
      <c r="H289" s="195">
        <v>2213</v>
      </c>
      <c r="I289" s="195">
        <v>413</v>
      </c>
      <c r="J289" s="195">
        <v>240</v>
      </c>
      <c r="K289" s="195">
        <v>550</v>
      </c>
      <c r="L289" s="195">
        <f t="shared" si="14"/>
        <v>3416</v>
      </c>
      <c r="N289" s="195">
        <v>0</v>
      </c>
      <c r="O289" s="195">
        <v>222</v>
      </c>
      <c r="P289" s="195">
        <v>229</v>
      </c>
      <c r="Q289" s="195">
        <f t="shared" si="12"/>
        <v>451</v>
      </c>
      <c r="S289" s="195">
        <v>2080</v>
      </c>
      <c r="T289" s="195">
        <v>-61</v>
      </c>
      <c r="U289" s="195">
        <v>2019</v>
      </c>
    </row>
    <row r="290" spans="1:21">
      <c r="A290" s="193">
        <v>39600</v>
      </c>
      <c r="B290" s="194" t="s">
        <v>260</v>
      </c>
      <c r="C290" s="209">
        <f t="shared" si="13"/>
        <v>5.6907068366164543E-3</v>
      </c>
      <c r="D290" s="209">
        <v>5.7412000000000001E-3</v>
      </c>
      <c r="E290" s="210">
        <v>-174395</v>
      </c>
      <c r="F290" s="195">
        <v>-245554</v>
      </c>
      <c r="G290" s="195"/>
      <c r="H290" s="195">
        <v>250852</v>
      </c>
      <c r="I290" s="195">
        <v>46772</v>
      </c>
      <c r="J290" s="195">
        <v>27202</v>
      </c>
      <c r="K290" s="195">
        <v>7714</v>
      </c>
      <c r="L290" s="195">
        <f t="shared" si="14"/>
        <v>332540</v>
      </c>
      <c r="N290" s="195">
        <v>0</v>
      </c>
      <c r="O290" s="195">
        <v>25193</v>
      </c>
      <c r="P290" s="195">
        <v>1522</v>
      </c>
      <c r="Q290" s="195">
        <f t="shared" si="12"/>
        <v>26715</v>
      </c>
      <c r="S290" s="195">
        <v>235771</v>
      </c>
      <c r="T290" s="195">
        <v>2241</v>
      </c>
      <c r="U290" s="195">
        <v>238012</v>
      </c>
    </row>
    <row r="291" spans="1:21">
      <c r="A291" s="193">
        <v>39605</v>
      </c>
      <c r="B291" s="194" t="s">
        <v>261</v>
      </c>
      <c r="C291" s="209">
        <f t="shared" si="13"/>
        <v>8.2609501738122829E-4</v>
      </c>
      <c r="D291" s="209">
        <v>8.5769999999999998E-4</v>
      </c>
      <c r="E291" s="210">
        <v>-26053</v>
      </c>
      <c r="F291" s="195">
        <v>-35646</v>
      </c>
      <c r="G291" s="195"/>
      <c r="H291" s="195">
        <v>36415</v>
      </c>
      <c r="I291" s="195">
        <v>6790</v>
      </c>
      <c r="J291" s="195">
        <v>3949</v>
      </c>
      <c r="K291" s="195">
        <v>3994</v>
      </c>
      <c r="L291" s="195">
        <f t="shared" si="14"/>
        <v>51148</v>
      </c>
      <c r="N291" s="195">
        <v>0</v>
      </c>
      <c r="O291" s="195">
        <v>3657</v>
      </c>
      <c r="P291" s="195">
        <v>695</v>
      </c>
      <c r="Q291" s="195">
        <f t="shared" si="12"/>
        <v>4352</v>
      </c>
      <c r="S291" s="195">
        <v>34226</v>
      </c>
      <c r="T291" s="195">
        <v>575</v>
      </c>
      <c r="U291" s="195">
        <v>34801</v>
      </c>
    </row>
    <row r="292" spans="1:21">
      <c r="A292" s="193">
        <v>39700</v>
      </c>
      <c r="B292" s="194" t="s">
        <v>262</v>
      </c>
      <c r="C292" s="209">
        <f t="shared" si="13"/>
        <v>3.1637079953650057E-3</v>
      </c>
      <c r="D292" s="209">
        <v>3.1887999999999999E-3</v>
      </c>
      <c r="E292" s="210">
        <v>-96863</v>
      </c>
      <c r="F292" s="195">
        <v>-136514</v>
      </c>
      <c r="G292" s="195"/>
      <c r="H292" s="195">
        <v>139459</v>
      </c>
      <c r="I292" s="195">
        <v>26002</v>
      </c>
      <c r="J292" s="195">
        <v>15122</v>
      </c>
      <c r="K292" s="195">
        <v>8072</v>
      </c>
      <c r="L292" s="195">
        <f t="shared" si="14"/>
        <v>188655</v>
      </c>
      <c r="N292" s="195">
        <v>0</v>
      </c>
      <c r="O292" s="195">
        <v>14006</v>
      </c>
      <c r="P292" s="195">
        <v>0</v>
      </c>
      <c r="Q292" s="195">
        <f t="shared" si="12"/>
        <v>14006</v>
      </c>
      <c r="S292" s="195">
        <v>131075</v>
      </c>
      <c r="T292" s="195">
        <v>2115</v>
      </c>
      <c r="U292" s="195">
        <v>133190</v>
      </c>
    </row>
    <row r="293" spans="1:21">
      <c r="A293" s="193">
        <v>39703</v>
      </c>
      <c r="B293" s="194" t="s">
        <v>263</v>
      </c>
      <c r="C293" s="209">
        <f t="shared" si="13"/>
        <v>2.3001158748551566E-4</v>
      </c>
      <c r="D293" s="209">
        <v>2.052E-4</v>
      </c>
      <c r="E293" s="210">
        <v>-6233</v>
      </c>
      <c r="F293" s="195">
        <v>-9925</v>
      </c>
      <c r="G293" s="195"/>
      <c r="H293" s="195">
        <v>10139</v>
      </c>
      <c r="I293" s="195">
        <v>1890</v>
      </c>
      <c r="J293" s="195">
        <v>1099</v>
      </c>
      <c r="K293" s="195">
        <v>0</v>
      </c>
      <c r="L293" s="195">
        <f t="shared" si="14"/>
        <v>13128</v>
      </c>
      <c r="N293" s="195">
        <v>0</v>
      </c>
      <c r="O293" s="195">
        <v>1018</v>
      </c>
      <c r="P293" s="195">
        <v>9484</v>
      </c>
      <c r="Q293" s="195">
        <f t="shared" si="12"/>
        <v>10502</v>
      </c>
      <c r="S293" s="195">
        <v>9529</v>
      </c>
      <c r="T293" s="195">
        <v>-2432</v>
      </c>
      <c r="U293" s="195">
        <v>7097</v>
      </c>
    </row>
    <row r="294" spans="1:21">
      <c r="A294" s="193">
        <v>39705</v>
      </c>
      <c r="B294" s="194" t="s">
        <v>264</v>
      </c>
      <c r="C294" s="209">
        <f t="shared" si="13"/>
        <v>7.850057937427578E-4</v>
      </c>
      <c r="D294" s="209">
        <v>7.6630000000000003E-4</v>
      </c>
      <c r="E294" s="210">
        <v>-23277</v>
      </c>
      <c r="F294" s="195">
        <v>-33873</v>
      </c>
      <c r="G294" s="195"/>
      <c r="H294" s="195">
        <v>34604</v>
      </c>
      <c r="I294" s="195">
        <v>6452</v>
      </c>
      <c r="J294" s="195">
        <v>3752</v>
      </c>
      <c r="K294" s="195">
        <v>2941</v>
      </c>
      <c r="L294" s="195">
        <f t="shared" si="14"/>
        <v>47749</v>
      </c>
      <c r="N294" s="195">
        <v>0</v>
      </c>
      <c r="O294" s="195">
        <v>3475</v>
      </c>
      <c r="P294" s="195">
        <v>1302</v>
      </c>
      <c r="Q294" s="195">
        <f t="shared" si="12"/>
        <v>4777</v>
      </c>
      <c r="S294" s="195">
        <v>32523</v>
      </c>
      <c r="T294" s="195">
        <v>1347</v>
      </c>
      <c r="U294" s="195">
        <v>33870</v>
      </c>
    </row>
    <row r="295" spans="1:21">
      <c r="A295" s="193">
        <v>39800</v>
      </c>
      <c r="B295" s="194" t="s">
        <v>265</v>
      </c>
      <c r="C295" s="209">
        <f t="shared" si="13"/>
        <v>3.5035921205098493E-3</v>
      </c>
      <c r="D295" s="209">
        <v>3.7350999999999999E-3</v>
      </c>
      <c r="E295" s="210">
        <v>-113457</v>
      </c>
      <c r="F295" s="195">
        <v>-151180</v>
      </c>
      <c r="G295" s="195"/>
      <c r="H295" s="195">
        <v>154442</v>
      </c>
      <c r="I295" s="195">
        <v>28796</v>
      </c>
      <c r="J295" s="195">
        <v>16747</v>
      </c>
      <c r="K295" s="195">
        <v>25658</v>
      </c>
      <c r="L295" s="195">
        <f t="shared" si="14"/>
        <v>225643</v>
      </c>
      <c r="N295" s="195">
        <v>0</v>
      </c>
      <c r="O295" s="195">
        <v>15510</v>
      </c>
      <c r="P295" s="195">
        <v>1460</v>
      </c>
      <c r="Q295" s="195">
        <f t="shared" si="12"/>
        <v>16970</v>
      </c>
      <c r="S295" s="195">
        <v>145158</v>
      </c>
      <c r="T295" s="195">
        <v>4246</v>
      </c>
      <c r="U295" s="195">
        <v>149404</v>
      </c>
    </row>
    <row r="296" spans="1:21">
      <c r="A296" s="193">
        <v>39805</v>
      </c>
      <c r="B296" s="194" t="s">
        <v>266</v>
      </c>
      <c r="C296" s="209">
        <f t="shared" si="13"/>
        <v>4.1749710312862111E-4</v>
      </c>
      <c r="D296" s="209">
        <v>4.0989999999999999E-4</v>
      </c>
      <c r="E296" s="210">
        <v>-12451</v>
      </c>
      <c r="F296" s="195">
        <v>-18015</v>
      </c>
      <c r="G296" s="195"/>
      <c r="H296" s="195">
        <v>18404</v>
      </c>
      <c r="I296" s="195">
        <v>3431</v>
      </c>
      <c r="J296" s="195">
        <v>1996</v>
      </c>
      <c r="K296" s="195">
        <v>3053</v>
      </c>
      <c r="L296" s="195">
        <f t="shared" si="14"/>
        <v>26884</v>
      </c>
      <c r="N296" s="195">
        <v>0</v>
      </c>
      <c r="O296" s="195">
        <v>1848</v>
      </c>
      <c r="P296" s="195">
        <v>67</v>
      </c>
      <c r="Q296" s="195">
        <f t="shared" si="12"/>
        <v>1915</v>
      </c>
      <c r="S296" s="195">
        <v>17297</v>
      </c>
      <c r="T296" s="195">
        <v>840</v>
      </c>
      <c r="U296" s="195">
        <v>18137</v>
      </c>
    </row>
    <row r="297" spans="1:21">
      <c r="A297" s="193">
        <v>39900</v>
      </c>
      <c r="B297" s="194" t="s">
        <v>267</v>
      </c>
      <c r="C297" s="209">
        <f t="shared" si="13"/>
        <v>1.7698957126303593E-3</v>
      </c>
      <c r="D297" s="209">
        <v>1.8162E-3</v>
      </c>
      <c r="E297" s="210">
        <v>-55169</v>
      </c>
      <c r="F297" s="195">
        <v>-76371</v>
      </c>
      <c r="G297" s="195"/>
      <c r="H297" s="195">
        <v>78019</v>
      </c>
      <c r="I297" s="195">
        <v>14547</v>
      </c>
      <c r="J297" s="195">
        <v>8460</v>
      </c>
      <c r="K297" s="195">
        <v>9966</v>
      </c>
      <c r="L297" s="195">
        <f t="shared" si="14"/>
        <v>110992</v>
      </c>
      <c r="N297" s="195">
        <v>0</v>
      </c>
      <c r="O297" s="195">
        <v>7835</v>
      </c>
      <c r="P297" s="195">
        <v>0</v>
      </c>
      <c r="Q297" s="195">
        <f t="shared" si="12"/>
        <v>7835</v>
      </c>
      <c r="S297" s="195">
        <v>73329</v>
      </c>
      <c r="T297" s="195">
        <v>2188</v>
      </c>
      <c r="U297" s="195">
        <v>75517</v>
      </c>
    </row>
    <row r="298" spans="1:21">
      <c r="A298" s="193">
        <v>51000</v>
      </c>
      <c r="B298" s="194" t="s">
        <v>332</v>
      </c>
      <c r="C298" s="209">
        <f t="shared" si="13"/>
        <v>2.3513789107763614E-2</v>
      </c>
      <c r="D298" s="209">
        <v>2.4977200000000001E-2</v>
      </c>
      <c r="E298" s="210">
        <v>-758707</v>
      </c>
      <c r="F298" s="195">
        <v>-1014620</v>
      </c>
      <c r="G298" s="195"/>
      <c r="H298" s="195">
        <v>1036512</v>
      </c>
      <c r="I298" s="195">
        <v>193260</v>
      </c>
      <c r="J298" s="195">
        <v>112396</v>
      </c>
      <c r="K298" s="195">
        <v>592730</v>
      </c>
      <c r="L298" s="195">
        <f t="shared" si="14"/>
        <v>1934898</v>
      </c>
      <c r="N298" s="195">
        <v>0</v>
      </c>
      <c r="O298" s="195">
        <v>104096</v>
      </c>
      <c r="P298" s="195">
        <v>0</v>
      </c>
      <c r="Q298" s="195">
        <f t="shared" si="12"/>
        <v>104096</v>
      </c>
      <c r="S298" s="195">
        <v>974200</v>
      </c>
      <c r="T298" s="195">
        <v>205163</v>
      </c>
      <c r="U298" s="195">
        <v>1179363</v>
      </c>
    </row>
    <row r="299" spans="1:21">
      <c r="A299" s="193">
        <v>51000.2</v>
      </c>
      <c r="B299" s="194" t="s">
        <v>333</v>
      </c>
      <c r="C299" s="209">
        <f t="shared" si="13"/>
        <v>2.5909617612977984E-5</v>
      </c>
      <c r="D299" s="209">
        <v>2.4000000000000001E-5</v>
      </c>
      <c r="E299" s="210">
        <v>-729</v>
      </c>
      <c r="F299" s="195">
        <v>-1118</v>
      </c>
      <c r="G299" s="195"/>
      <c r="H299" s="195">
        <v>1142</v>
      </c>
      <c r="I299" s="195">
        <v>213</v>
      </c>
      <c r="J299" s="195">
        <v>124</v>
      </c>
      <c r="K299" s="195">
        <v>802</v>
      </c>
      <c r="L299" s="195">
        <f t="shared" si="14"/>
        <v>2281</v>
      </c>
      <c r="N299" s="195">
        <v>0</v>
      </c>
      <c r="O299" s="195">
        <v>115</v>
      </c>
      <c r="P299" s="195">
        <v>262</v>
      </c>
      <c r="Q299" s="195">
        <f t="shared" si="12"/>
        <v>377</v>
      </c>
      <c r="S299" s="195">
        <v>1073</v>
      </c>
      <c r="T299" s="195">
        <v>250</v>
      </c>
      <c r="U299" s="195">
        <v>1323</v>
      </c>
    </row>
    <row r="300" spans="1:21">
      <c r="A300" s="193">
        <v>51000.3</v>
      </c>
      <c r="B300" s="194" t="s">
        <v>334</v>
      </c>
      <c r="C300" s="209">
        <f t="shared" si="13"/>
        <v>6.9110081112398606E-4</v>
      </c>
      <c r="D300" s="209">
        <v>6.9099999999999999E-4</v>
      </c>
      <c r="E300" s="210">
        <v>-20990</v>
      </c>
      <c r="F300" s="195">
        <v>-29821</v>
      </c>
      <c r="G300" s="195"/>
      <c r="H300" s="195">
        <v>30464</v>
      </c>
      <c r="I300" s="195">
        <v>5680</v>
      </c>
      <c r="J300" s="195">
        <v>3303</v>
      </c>
      <c r="K300" s="195">
        <v>4311</v>
      </c>
      <c r="L300" s="195">
        <f t="shared" si="14"/>
        <v>43758</v>
      </c>
      <c r="N300" s="195">
        <v>0</v>
      </c>
      <c r="O300" s="195">
        <v>3059</v>
      </c>
      <c r="P300" s="195">
        <v>2536</v>
      </c>
      <c r="Q300" s="195">
        <f t="shared" si="12"/>
        <v>5595</v>
      </c>
      <c r="S300" s="195">
        <v>28633</v>
      </c>
      <c r="T300" s="195">
        <v>2535</v>
      </c>
      <c r="U300" s="195">
        <v>31168</v>
      </c>
    </row>
    <row r="301" spans="1:21" s="188" customFormat="1" ht="15.75" thickBot="1">
      <c r="A301" s="197" t="s">
        <v>428</v>
      </c>
      <c r="B301" s="198" t="s">
        <v>335</v>
      </c>
      <c r="C301" s="211">
        <f>SUM(C5:C300)</f>
        <v>1.0000000000000002</v>
      </c>
      <c r="D301" s="211">
        <f>SUM(D5:D300)</f>
        <v>1.0000000000000004</v>
      </c>
      <c r="E301" s="199">
        <f>SUM(E5:E300)</f>
        <v>-30376010</v>
      </c>
      <c r="F301" s="199">
        <f>SUM(F5:F300)</f>
        <v>-43150000</v>
      </c>
      <c r="G301" s="199"/>
      <c r="H301" s="199">
        <f t="shared" ref="H301:U301" si="15">SUM(H5:H300)</f>
        <v>44081003</v>
      </c>
      <c r="I301" s="199">
        <f t="shared" si="15"/>
        <v>8218994</v>
      </c>
      <c r="J301" s="199">
        <f t="shared" si="15"/>
        <v>4780003</v>
      </c>
      <c r="K301" s="199">
        <f t="shared" si="15"/>
        <v>3010550</v>
      </c>
      <c r="L301" s="199">
        <f t="shared" si="15"/>
        <v>60090550</v>
      </c>
      <c r="M301" s="200"/>
      <c r="N301" s="199">
        <f t="shared" si="15"/>
        <v>0</v>
      </c>
      <c r="O301" s="199">
        <f t="shared" si="15"/>
        <v>4427003</v>
      </c>
      <c r="P301" s="199">
        <f t="shared" si="15"/>
        <v>3010332</v>
      </c>
      <c r="Q301" s="199">
        <f t="shared" si="15"/>
        <v>7437335</v>
      </c>
      <c r="R301" s="200"/>
      <c r="S301" s="199">
        <f t="shared" si="15"/>
        <v>41430995</v>
      </c>
      <c r="T301" s="199">
        <f t="shared" si="15"/>
        <v>201</v>
      </c>
      <c r="U301" s="199">
        <f t="shared" si="15"/>
        <v>41431196</v>
      </c>
    </row>
    <row r="302" spans="1:21" ht="15.75" thickTop="1"/>
    <row r="303" spans="1:21">
      <c r="E303" s="213"/>
    </row>
    <row r="304" spans="1:21">
      <c r="E304" s="213"/>
    </row>
  </sheetData>
  <mergeCells count="3">
    <mergeCell ref="H1:L1"/>
    <mergeCell ref="N1:Q1"/>
    <mergeCell ref="S1:U1"/>
  </mergeCells>
  <pageMargins left="0.7" right="0.7" top="0.75" bottom="0.75" header="0.3" footer="0.3"/>
  <pageSetup paperSize="5" scale="58" fitToHeight="0" orientation="landscape" r:id="rId1"/>
  <ignoredErrors>
    <ignoredError sqref="F301 H301:K301 N301:Q301 S301:U301 C30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BFBF7-80C4-48BB-8A82-EC8BD51B0FE1}">
  <dimension ref="A1:C289"/>
  <sheetViews>
    <sheetView workbookViewId="0">
      <selection activeCell="C21" sqref="C21"/>
    </sheetView>
  </sheetViews>
  <sheetFormatPr defaultRowHeight="15"/>
  <cols>
    <col min="1" max="1" width="17.85546875" style="3" customWidth="1"/>
    <col min="2" max="2" width="52.5703125" style="3" bestFit="1" customWidth="1"/>
    <col min="3" max="3" width="17.85546875" style="3" bestFit="1" customWidth="1"/>
    <col min="4" max="16384" width="9.140625" style="3"/>
  </cols>
  <sheetData>
    <row r="1" spans="1:3" ht="54.75" customHeight="1">
      <c r="A1" s="329" t="s">
        <v>397</v>
      </c>
      <c r="B1" s="334" t="s">
        <v>503</v>
      </c>
      <c r="C1" s="334" t="s">
        <v>499</v>
      </c>
    </row>
    <row r="2" spans="1:3">
      <c r="A2" s="3">
        <v>10200</v>
      </c>
      <c r="B2" s="3" t="s">
        <v>0</v>
      </c>
      <c r="C2" s="356">
        <v>17113.13</v>
      </c>
    </row>
    <row r="3" spans="1:3">
      <c r="A3" s="3">
        <v>10400</v>
      </c>
      <c r="B3" s="3" t="s">
        <v>1</v>
      </c>
      <c r="C3" s="356">
        <v>48289.96</v>
      </c>
    </row>
    <row r="4" spans="1:3">
      <c r="A4" s="3">
        <v>10500</v>
      </c>
      <c r="B4" s="3" t="s">
        <v>2</v>
      </c>
      <c r="C4" s="356">
        <v>11004.89</v>
      </c>
    </row>
    <row r="5" spans="1:3">
      <c r="A5" s="3">
        <v>10700</v>
      </c>
      <c r="B5" s="3" t="s">
        <v>342</v>
      </c>
      <c r="C5" s="356">
        <v>75373.25</v>
      </c>
    </row>
    <row r="6" spans="1:3">
      <c r="A6" s="3">
        <v>10800</v>
      </c>
      <c r="B6" s="3" t="s">
        <v>3</v>
      </c>
      <c r="C6" s="356">
        <v>324199.11</v>
      </c>
    </row>
    <row r="7" spans="1:3">
      <c r="A7" s="3">
        <v>10850</v>
      </c>
      <c r="B7" s="3" t="s">
        <v>4</v>
      </c>
      <c r="C7" s="356">
        <v>3533.72</v>
      </c>
    </row>
    <row r="8" spans="1:3">
      <c r="A8" s="3">
        <v>10900</v>
      </c>
      <c r="B8" s="3" t="s">
        <v>5</v>
      </c>
      <c r="C8" s="356">
        <v>28989.57</v>
      </c>
    </row>
    <row r="9" spans="1:3">
      <c r="A9" s="3">
        <v>10910</v>
      </c>
      <c r="B9" s="3" t="s">
        <v>6</v>
      </c>
      <c r="C9" s="356">
        <v>6861.37</v>
      </c>
    </row>
    <row r="10" spans="1:3">
      <c r="A10" s="3">
        <v>10930</v>
      </c>
      <c r="B10" s="3" t="s">
        <v>7</v>
      </c>
      <c r="C10" s="356">
        <v>95213.55</v>
      </c>
    </row>
    <row r="11" spans="1:3">
      <c r="A11" s="3">
        <v>10940</v>
      </c>
      <c r="B11" s="3" t="s">
        <v>8</v>
      </c>
      <c r="C11" s="356">
        <v>12239.77</v>
      </c>
    </row>
    <row r="12" spans="1:3">
      <c r="A12" s="3">
        <v>10950</v>
      </c>
      <c r="B12" s="3" t="s">
        <v>9</v>
      </c>
      <c r="C12" s="356">
        <v>13347.77</v>
      </c>
    </row>
    <row r="13" spans="1:3">
      <c r="A13" s="3">
        <v>11050</v>
      </c>
      <c r="B13" s="3" t="s">
        <v>396</v>
      </c>
      <c r="C13" s="356">
        <v>4243.6000000000004</v>
      </c>
    </row>
    <row r="14" spans="1:3">
      <c r="A14" s="3">
        <v>11300</v>
      </c>
      <c r="B14" s="3" t="s">
        <v>431</v>
      </c>
      <c r="C14" s="356">
        <v>81576.700000000012</v>
      </c>
    </row>
    <row r="15" spans="1:3">
      <c r="A15" s="3">
        <v>11310</v>
      </c>
      <c r="B15" s="3" t="s">
        <v>11</v>
      </c>
      <c r="C15" s="356">
        <v>9203.3700000000008</v>
      </c>
    </row>
    <row r="16" spans="1:3">
      <c r="A16" s="3">
        <v>11600</v>
      </c>
      <c r="B16" s="3" t="s">
        <v>12</v>
      </c>
      <c r="C16" s="356">
        <v>32964.81</v>
      </c>
    </row>
    <row r="17" spans="1:3">
      <c r="A17" s="3">
        <v>11900</v>
      </c>
      <c r="B17" s="3" t="s">
        <v>13</v>
      </c>
      <c r="C17" s="356">
        <v>6058.31</v>
      </c>
    </row>
    <row r="18" spans="1:3">
      <c r="A18" s="3">
        <v>12100</v>
      </c>
      <c r="B18" s="3" t="s">
        <v>14</v>
      </c>
      <c r="C18" s="356">
        <v>4311.34</v>
      </c>
    </row>
    <row r="19" spans="1:3">
      <c r="A19" s="3">
        <v>12150</v>
      </c>
      <c r="B19" s="3" t="s">
        <v>15</v>
      </c>
      <c r="C19" s="356">
        <v>542.02</v>
      </c>
    </row>
    <row r="20" spans="1:3">
      <c r="A20" s="3">
        <v>12160</v>
      </c>
      <c r="B20" s="3" t="s">
        <v>16</v>
      </c>
      <c r="C20" s="356">
        <v>31963.02</v>
      </c>
    </row>
    <row r="21" spans="1:3">
      <c r="A21" s="3">
        <v>12220</v>
      </c>
      <c r="B21" s="3" t="s">
        <v>432</v>
      </c>
      <c r="C21" s="356">
        <v>828162.1399999999</v>
      </c>
    </row>
    <row r="22" spans="1:3">
      <c r="A22" s="3">
        <v>12510</v>
      </c>
      <c r="B22" s="3" t="s">
        <v>18</v>
      </c>
      <c r="C22" s="356">
        <v>89054.97</v>
      </c>
    </row>
    <row r="23" spans="1:3">
      <c r="A23" s="3">
        <v>12600</v>
      </c>
      <c r="B23" s="3" t="s">
        <v>19</v>
      </c>
      <c r="C23" s="356">
        <v>33982.660000000003</v>
      </c>
    </row>
    <row r="24" spans="1:3">
      <c r="A24" s="3">
        <v>12700</v>
      </c>
      <c r="B24" s="3" t="s">
        <v>20</v>
      </c>
      <c r="C24" s="356">
        <v>19099.46</v>
      </c>
    </row>
    <row r="25" spans="1:3">
      <c r="A25" s="3">
        <v>13500</v>
      </c>
      <c r="B25" s="3" t="s">
        <v>21</v>
      </c>
      <c r="C25" s="356">
        <v>70444.61</v>
      </c>
    </row>
    <row r="26" spans="1:3">
      <c r="A26" s="3">
        <v>13700</v>
      </c>
      <c r="B26" s="3" t="s">
        <v>22</v>
      </c>
      <c r="C26" s="356">
        <v>8702.09</v>
      </c>
    </row>
    <row r="27" spans="1:3">
      <c r="A27" s="3">
        <v>14300</v>
      </c>
      <c r="B27" s="3" t="s">
        <v>23</v>
      </c>
      <c r="C27" s="356">
        <v>26519.79</v>
      </c>
    </row>
    <row r="28" spans="1:3">
      <c r="A28" s="3">
        <v>18400</v>
      </c>
      <c r="B28" s="3" t="s">
        <v>343</v>
      </c>
      <c r="C28" s="356">
        <v>84925.18</v>
      </c>
    </row>
    <row r="29" spans="1:3">
      <c r="A29" s="3">
        <v>18600</v>
      </c>
      <c r="B29" s="3" t="s">
        <v>24</v>
      </c>
      <c r="C29" s="356">
        <v>262.02</v>
      </c>
    </row>
    <row r="30" spans="1:3">
      <c r="A30" s="3">
        <v>18640</v>
      </c>
      <c r="B30" s="3" t="s">
        <v>25</v>
      </c>
      <c r="C30" s="356">
        <v>34.43</v>
      </c>
    </row>
    <row r="31" spans="1:3">
      <c r="A31" s="3">
        <v>18740</v>
      </c>
      <c r="B31" s="3" t="s">
        <v>27</v>
      </c>
      <c r="C31" s="356">
        <v>136.28</v>
      </c>
    </row>
    <row r="32" spans="1:3">
      <c r="A32" s="3">
        <v>18780</v>
      </c>
      <c r="B32" s="3" t="s">
        <v>433</v>
      </c>
      <c r="C32" s="356">
        <v>278.26</v>
      </c>
    </row>
    <row r="33" spans="1:3">
      <c r="A33" s="3">
        <v>19005</v>
      </c>
      <c r="B33" s="3" t="s">
        <v>29</v>
      </c>
      <c r="C33" s="356">
        <v>14095.11</v>
      </c>
    </row>
    <row r="34" spans="1:3">
      <c r="A34" s="3">
        <v>19100</v>
      </c>
      <c r="B34" s="3" t="s">
        <v>30</v>
      </c>
      <c r="C34" s="356">
        <v>1096815.52</v>
      </c>
    </row>
    <row r="35" spans="1:3">
      <c r="A35" s="3">
        <v>20100</v>
      </c>
      <c r="B35" s="3" t="s">
        <v>31</v>
      </c>
      <c r="C35" s="356">
        <v>173524.26</v>
      </c>
    </row>
    <row r="36" spans="1:3">
      <c r="A36" s="3">
        <v>20200</v>
      </c>
      <c r="B36" s="3" t="s">
        <v>32</v>
      </c>
      <c r="C36" s="356">
        <v>26359.84</v>
      </c>
    </row>
    <row r="37" spans="1:3">
      <c r="A37" s="3">
        <v>20300</v>
      </c>
      <c r="B37" s="3" t="s">
        <v>33</v>
      </c>
      <c r="C37" s="356">
        <v>377459.92000000004</v>
      </c>
    </row>
    <row r="38" spans="1:3">
      <c r="A38" s="3">
        <v>20400</v>
      </c>
      <c r="B38" s="3" t="s">
        <v>34</v>
      </c>
      <c r="C38" s="356">
        <v>20527.48</v>
      </c>
    </row>
    <row r="39" spans="1:3">
      <c r="A39" s="3">
        <v>20600</v>
      </c>
      <c r="B39" s="3" t="s">
        <v>35</v>
      </c>
      <c r="C39" s="356">
        <v>46461.08</v>
      </c>
    </row>
    <row r="40" spans="1:3">
      <c r="A40" s="3">
        <v>20700</v>
      </c>
      <c r="B40" s="3" t="s">
        <v>36</v>
      </c>
      <c r="C40" s="356">
        <v>106711.24</v>
      </c>
    </row>
    <row r="41" spans="1:3">
      <c r="A41" s="3">
        <v>20800</v>
      </c>
      <c r="B41" s="3" t="s">
        <v>37</v>
      </c>
      <c r="C41" s="356">
        <v>77831.09</v>
      </c>
    </row>
    <row r="42" spans="1:3">
      <c r="A42" s="3">
        <v>20900</v>
      </c>
      <c r="B42" s="3" t="s">
        <v>38</v>
      </c>
      <c r="C42" s="356">
        <v>172158.65</v>
      </c>
    </row>
    <row r="43" spans="1:3">
      <c r="A43" s="3">
        <v>21200</v>
      </c>
      <c r="B43" s="3" t="s">
        <v>39</v>
      </c>
      <c r="C43" s="356">
        <v>50415.99</v>
      </c>
    </row>
    <row r="44" spans="1:3">
      <c r="A44" s="3">
        <v>21300</v>
      </c>
      <c r="B44" s="3" t="s">
        <v>40</v>
      </c>
      <c r="C44" s="356">
        <v>610089.86</v>
      </c>
    </row>
    <row r="45" spans="1:3">
      <c r="A45" s="3">
        <v>21520</v>
      </c>
      <c r="B45" s="3" t="s">
        <v>344</v>
      </c>
      <c r="C45" s="356">
        <v>1128420.94</v>
      </c>
    </row>
    <row r="46" spans="1:3">
      <c r="A46" s="3">
        <v>21525</v>
      </c>
      <c r="B46" s="3" t="s">
        <v>434</v>
      </c>
      <c r="C46" s="356">
        <v>32815.01</v>
      </c>
    </row>
    <row r="47" spans="1:3">
      <c r="A47" s="3">
        <v>21550</v>
      </c>
      <c r="B47" s="3" t="s">
        <v>41</v>
      </c>
      <c r="C47" s="356">
        <v>696602.53</v>
      </c>
    </row>
    <row r="48" spans="1:3">
      <c r="A48" s="3">
        <v>21570</v>
      </c>
      <c r="B48" s="3" t="s">
        <v>42</v>
      </c>
      <c r="C48" s="356">
        <v>3384.76</v>
      </c>
    </row>
    <row r="49" spans="1:3">
      <c r="A49" s="3">
        <v>21800</v>
      </c>
      <c r="B49" s="3" t="s">
        <v>43</v>
      </c>
      <c r="C49" s="356">
        <v>93086.52</v>
      </c>
    </row>
    <row r="50" spans="1:3">
      <c r="A50" s="3">
        <v>21900</v>
      </c>
      <c r="B50" s="3" t="s">
        <v>44</v>
      </c>
      <c r="C50" s="356">
        <v>48022.030000000006</v>
      </c>
    </row>
    <row r="51" spans="1:3">
      <c r="A51" s="3">
        <v>22000</v>
      </c>
      <c r="B51" s="3" t="s">
        <v>45</v>
      </c>
      <c r="C51" s="356">
        <v>58697.58</v>
      </c>
    </row>
    <row r="52" spans="1:3">
      <c r="A52" s="3">
        <v>23000</v>
      </c>
      <c r="B52" s="3" t="s">
        <v>46</v>
      </c>
      <c r="C52" s="356">
        <v>37734.199999999997</v>
      </c>
    </row>
    <row r="53" spans="1:3">
      <c r="A53" s="3">
        <v>23100</v>
      </c>
      <c r="B53" s="3" t="s">
        <v>47</v>
      </c>
      <c r="C53" s="356">
        <v>245489.41</v>
      </c>
    </row>
    <row r="54" spans="1:3">
      <c r="A54" s="3">
        <v>23200</v>
      </c>
      <c r="B54" s="3" t="s">
        <v>48</v>
      </c>
      <c r="C54" s="356">
        <v>138966.43999999997</v>
      </c>
    </row>
    <row r="55" spans="1:3">
      <c r="A55" s="3">
        <v>30000</v>
      </c>
      <c r="B55" s="3" t="s">
        <v>49</v>
      </c>
      <c r="C55" s="356">
        <v>11935.95</v>
      </c>
    </row>
    <row r="56" spans="1:3">
      <c r="A56" s="3">
        <v>30100</v>
      </c>
      <c r="B56" s="3" t="s">
        <v>50</v>
      </c>
      <c r="C56" s="356">
        <v>113536.78</v>
      </c>
    </row>
    <row r="57" spans="1:3">
      <c r="A57" s="3">
        <v>30102</v>
      </c>
      <c r="B57" s="3" t="s">
        <v>51</v>
      </c>
      <c r="C57" s="356">
        <v>2151.8200000000002</v>
      </c>
    </row>
    <row r="58" spans="1:3">
      <c r="A58" s="3">
        <v>30103</v>
      </c>
      <c r="B58" s="3" t="s">
        <v>52</v>
      </c>
      <c r="C58" s="356">
        <v>2997.66</v>
      </c>
    </row>
    <row r="59" spans="1:3">
      <c r="A59" s="3">
        <v>30104</v>
      </c>
      <c r="B59" s="3" t="s">
        <v>53</v>
      </c>
      <c r="C59" s="356">
        <v>1391.61</v>
      </c>
    </row>
    <row r="60" spans="1:3">
      <c r="A60" s="3">
        <v>30105</v>
      </c>
      <c r="B60" s="3" t="s">
        <v>54</v>
      </c>
      <c r="C60" s="356">
        <v>12593.09</v>
      </c>
    </row>
    <row r="61" spans="1:3">
      <c r="A61" s="3">
        <v>30200</v>
      </c>
      <c r="B61" s="3" t="s">
        <v>55</v>
      </c>
      <c r="C61" s="356">
        <v>26675.35</v>
      </c>
    </row>
    <row r="62" spans="1:3">
      <c r="A62" s="3">
        <v>30300</v>
      </c>
      <c r="B62" s="3" t="s">
        <v>56</v>
      </c>
      <c r="C62" s="356">
        <v>8512.17</v>
      </c>
    </row>
    <row r="63" spans="1:3">
      <c r="A63" s="3">
        <v>30400</v>
      </c>
      <c r="B63" s="3" t="s">
        <v>57</v>
      </c>
      <c r="C63" s="356">
        <v>16727.61</v>
      </c>
    </row>
    <row r="64" spans="1:3">
      <c r="A64" s="3">
        <v>30405</v>
      </c>
      <c r="B64" s="3" t="s">
        <v>58</v>
      </c>
      <c r="C64" s="356">
        <v>10170.73</v>
      </c>
    </row>
    <row r="65" spans="1:3">
      <c r="A65" s="3">
        <v>30500</v>
      </c>
      <c r="B65" s="3" t="s">
        <v>59</v>
      </c>
      <c r="C65" s="356">
        <v>17193.07</v>
      </c>
    </row>
    <row r="66" spans="1:3">
      <c r="A66" s="3">
        <v>30600</v>
      </c>
      <c r="B66" s="3" t="s">
        <v>60</v>
      </c>
      <c r="C66" s="356">
        <v>12750.43</v>
      </c>
    </row>
    <row r="67" spans="1:3">
      <c r="A67" s="3">
        <v>30700</v>
      </c>
      <c r="B67" s="3" t="s">
        <v>62</v>
      </c>
      <c r="C67" s="356">
        <v>34600.949999999997</v>
      </c>
    </row>
    <row r="68" spans="1:3">
      <c r="A68" s="3">
        <v>30705</v>
      </c>
      <c r="B68" s="3" t="s">
        <v>63</v>
      </c>
      <c r="C68" s="356">
        <v>6882.76</v>
      </c>
    </row>
    <row r="69" spans="1:3">
      <c r="A69" s="3">
        <v>30800</v>
      </c>
      <c r="B69" s="3" t="s">
        <v>64</v>
      </c>
      <c r="C69" s="356">
        <v>11885.62</v>
      </c>
    </row>
    <row r="70" spans="1:3">
      <c r="A70" s="3">
        <v>30900</v>
      </c>
      <c r="B70" s="3" t="s">
        <v>65</v>
      </c>
      <c r="C70" s="356">
        <v>23528.240000000002</v>
      </c>
    </row>
    <row r="71" spans="1:3">
      <c r="A71" s="3">
        <v>30905</v>
      </c>
      <c r="B71" s="3" t="s">
        <v>66</v>
      </c>
      <c r="C71" s="356">
        <v>5325.84</v>
      </c>
    </row>
    <row r="72" spans="1:3">
      <c r="A72" s="3">
        <v>31000</v>
      </c>
      <c r="B72" s="3" t="s">
        <v>67</v>
      </c>
      <c r="C72" s="356">
        <v>68934.289999999994</v>
      </c>
    </row>
    <row r="73" spans="1:3">
      <c r="A73" s="3">
        <v>31005</v>
      </c>
      <c r="B73" s="3" t="s">
        <v>68</v>
      </c>
      <c r="C73" s="356">
        <v>6923.54</v>
      </c>
    </row>
    <row r="74" spans="1:3">
      <c r="A74" s="3">
        <v>31100</v>
      </c>
      <c r="B74" s="3" t="s">
        <v>69</v>
      </c>
      <c r="C74" s="356">
        <v>135174.46</v>
      </c>
    </row>
    <row r="75" spans="1:3">
      <c r="A75" s="3">
        <v>31101</v>
      </c>
      <c r="B75" s="3" t="s">
        <v>70</v>
      </c>
      <c r="C75" s="356">
        <v>804.95</v>
      </c>
    </row>
    <row r="76" spans="1:3">
      <c r="A76" s="3">
        <v>31102</v>
      </c>
      <c r="B76" s="3" t="s">
        <v>71</v>
      </c>
      <c r="C76" s="356">
        <v>2185.77</v>
      </c>
    </row>
    <row r="77" spans="1:3">
      <c r="A77" s="3">
        <v>31105</v>
      </c>
      <c r="B77" s="3" t="s">
        <v>72</v>
      </c>
      <c r="C77" s="356">
        <v>21308.28</v>
      </c>
    </row>
    <row r="78" spans="1:3">
      <c r="A78" s="3">
        <v>31110</v>
      </c>
      <c r="B78" s="3" t="s">
        <v>73</v>
      </c>
      <c r="C78" s="356">
        <v>32091.71</v>
      </c>
    </row>
    <row r="79" spans="1:3">
      <c r="A79" s="3">
        <v>31200</v>
      </c>
      <c r="B79" s="3" t="s">
        <v>74</v>
      </c>
      <c r="C79" s="356">
        <v>59060.639999999999</v>
      </c>
    </row>
    <row r="80" spans="1:3">
      <c r="A80" s="3">
        <v>31205</v>
      </c>
      <c r="B80" s="3" t="s">
        <v>75</v>
      </c>
      <c r="C80" s="356">
        <v>7590.95</v>
      </c>
    </row>
    <row r="81" spans="1:3">
      <c r="A81" s="3">
        <v>31300</v>
      </c>
      <c r="B81" s="3" t="s">
        <v>76</v>
      </c>
      <c r="C81" s="356">
        <v>169744.12</v>
      </c>
    </row>
    <row r="82" spans="1:3">
      <c r="A82" s="3">
        <v>31301</v>
      </c>
      <c r="B82" s="3" t="s">
        <v>77</v>
      </c>
      <c r="C82" s="356">
        <v>3126.85</v>
      </c>
    </row>
    <row r="83" spans="1:3">
      <c r="A83" s="3">
        <v>31320</v>
      </c>
      <c r="B83" s="3" t="s">
        <v>78</v>
      </c>
      <c r="C83" s="356">
        <v>28101.73</v>
      </c>
    </row>
    <row r="84" spans="1:3">
      <c r="A84" s="3">
        <v>31400</v>
      </c>
      <c r="B84" s="3" t="s">
        <v>79</v>
      </c>
      <c r="C84" s="356">
        <v>58871.24</v>
      </c>
    </row>
    <row r="85" spans="1:3">
      <c r="A85" s="3">
        <v>31405</v>
      </c>
      <c r="B85" s="3" t="s">
        <v>80</v>
      </c>
      <c r="C85" s="356">
        <v>14184.44</v>
      </c>
    </row>
    <row r="86" spans="1:3">
      <c r="A86" s="3">
        <v>31500</v>
      </c>
      <c r="B86" s="3" t="s">
        <v>81</v>
      </c>
      <c r="C86" s="356">
        <v>10358.950000000001</v>
      </c>
    </row>
    <row r="87" spans="1:3">
      <c r="A87" s="3">
        <v>31600</v>
      </c>
      <c r="B87" s="3" t="s">
        <v>82</v>
      </c>
      <c r="C87" s="356">
        <v>44765.81</v>
      </c>
    </row>
    <row r="88" spans="1:3">
      <c r="A88" s="3">
        <v>31605</v>
      </c>
      <c r="B88" s="3" t="s">
        <v>83</v>
      </c>
      <c r="C88" s="356">
        <v>7594.43</v>
      </c>
    </row>
    <row r="89" spans="1:3">
      <c r="A89" s="3">
        <v>31700</v>
      </c>
      <c r="B89" s="3" t="s">
        <v>84</v>
      </c>
      <c r="C89" s="356">
        <v>12598.34</v>
      </c>
    </row>
    <row r="90" spans="1:3">
      <c r="A90" s="3">
        <v>31800</v>
      </c>
      <c r="B90" s="3" t="s">
        <v>85</v>
      </c>
      <c r="C90" s="356">
        <v>79139.520000000004</v>
      </c>
    </row>
    <row r="91" spans="1:3">
      <c r="A91" s="3">
        <v>31805</v>
      </c>
      <c r="B91" s="3" t="s">
        <v>86</v>
      </c>
      <c r="C91" s="356">
        <v>18962.84</v>
      </c>
    </row>
    <row r="92" spans="1:3">
      <c r="A92" s="3">
        <v>31810</v>
      </c>
      <c r="B92" s="3" t="s">
        <v>87</v>
      </c>
      <c r="C92" s="356">
        <v>20416.43</v>
      </c>
    </row>
    <row r="93" spans="1:3">
      <c r="A93" s="3">
        <v>31820</v>
      </c>
      <c r="B93" s="3" t="s">
        <v>88</v>
      </c>
      <c r="C93" s="356">
        <v>16125.52</v>
      </c>
    </row>
    <row r="94" spans="1:3">
      <c r="A94" s="3">
        <v>31900</v>
      </c>
      <c r="B94" s="3" t="s">
        <v>89</v>
      </c>
      <c r="C94" s="356">
        <v>51084.63</v>
      </c>
    </row>
    <row r="95" spans="1:3">
      <c r="A95" s="3">
        <v>32000</v>
      </c>
      <c r="B95" s="3" t="s">
        <v>90</v>
      </c>
      <c r="C95" s="356">
        <v>19447.919999999998</v>
      </c>
    </row>
    <row r="96" spans="1:3">
      <c r="A96" s="3">
        <v>32005</v>
      </c>
      <c r="B96" s="3" t="s">
        <v>91</v>
      </c>
      <c r="C96" s="356">
        <v>5012.4799999999996</v>
      </c>
    </row>
    <row r="97" spans="1:3">
      <c r="A97" s="3">
        <v>32100</v>
      </c>
      <c r="B97" s="3" t="s">
        <v>92</v>
      </c>
      <c r="C97" s="356">
        <v>11383.5</v>
      </c>
    </row>
    <row r="98" spans="1:3">
      <c r="A98" s="3">
        <v>32200</v>
      </c>
      <c r="B98" s="3" t="s">
        <v>93</v>
      </c>
      <c r="C98" s="356">
        <v>7753.6</v>
      </c>
    </row>
    <row r="99" spans="1:3">
      <c r="A99" s="3">
        <v>32300</v>
      </c>
      <c r="B99" s="3" t="s">
        <v>94</v>
      </c>
      <c r="C99" s="356">
        <v>77611.69</v>
      </c>
    </row>
    <row r="100" spans="1:3">
      <c r="A100" s="3">
        <v>32305</v>
      </c>
      <c r="B100" s="3" t="s">
        <v>345</v>
      </c>
      <c r="C100" s="356">
        <v>8572.24</v>
      </c>
    </row>
    <row r="101" spans="1:3">
      <c r="A101" s="3">
        <v>32400</v>
      </c>
      <c r="B101" s="3" t="s">
        <v>95</v>
      </c>
      <c r="C101" s="356">
        <v>28176.65</v>
      </c>
    </row>
    <row r="102" spans="1:3">
      <c r="A102" s="3">
        <v>32405</v>
      </c>
      <c r="B102" s="3" t="s">
        <v>96</v>
      </c>
      <c r="C102" s="356">
        <v>7691.0499999999993</v>
      </c>
    </row>
    <row r="103" spans="1:3">
      <c r="A103" s="3">
        <v>32410</v>
      </c>
      <c r="B103" s="3" t="s">
        <v>97</v>
      </c>
      <c r="C103" s="356">
        <v>12217.39</v>
      </c>
    </row>
    <row r="104" spans="1:3">
      <c r="A104" s="3">
        <v>32500</v>
      </c>
      <c r="B104" s="3" t="s">
        <v>346</v>
      </c>
      <c r="C104" s="356">
        <v>65067.56</v>
      </c>
    </row>
    <row r="105" spans="1:3">
      <c r="A105" s="3">
        <v>32505</v>
      </c>
      <c r="B105" s="3" t="s">
        <v>98</v>
      </c>
      <c r="C105" s="356">
        <v>11032.91</v>
      </c>
    </row>
    <row r="106" spans="1:3">
      <c r="A106" s="3">
        <v>32600</v>
      </c>
      <c r="B106" s="3" t="s">
        <v>99</v>
      </c>
      <c r="C106" s="356">
        <v>242842.47</v>
      </c>
    </row>
    <row r="107" spans="1:3">
      <c r="A107" s="3">
        <v>32605</v>
      </c>
      <c r="B107" s="3" t="s">
        <v>100</v>
      </c>
      <c r="C107" s="356">
        <v>42119.040000000001</v>
      </c>
    </row>
    <row r="108" spans="1:3">
      <c r="A108" s="3">
        <v>32700</v>
      </c>
      <c r="B108" s="3" t="s">
        <v>101</v>
      </c>
      <c r="C108" s="356">
        <v>23068.29</v>
      </c>
    </row>
    <row r="109" spans="1:3">
      <c r="A109" s="3">
        <v>32800</v>
      </c>
      <c r="B109" s="3" t="s">
        <v>102</v>
      </c>
      <c r="C109" s="356">
        <v>31194.73</v>
      </c>
    </row>
    <row r="110" spans="1:3">
      <c r="A110" s="3">
        <v>32900</v>
      </c>
      <c r="B110" s="3" t="s">
        <v>103</v>
      </c>
      <c r="C110" s="356">
        <v>84019.96</v>
      </c>
    </row>
    <row r="111" spans="1:3">
      <c r="A111" s="3">
        <v>32901</v>
      </c>
      <c r="B111" s="3" t="s">
        <v>347</v>
      </c>
      <c r="C111" s="356">
        <v>1449.3</v>
      </c>
    </row>
    <row r="112" spans="1:3">
      <c r="A112" s="3">
        <v>32904</v>
      </c>
      <c r="B112" s="3" t="s">
        <v>471</v>
      </c>
      <c r="C112" s="356">
        <v>497.8</v>
      </c>
    </row>
    <row r="113" spans="1:3">
      <c r="A113" s="3">
        <v>32905</v>
      </c>
      <c r="B113" s="3" t="s">
        <v>500</v>
      </c>
      <c r="C113" s="356">
        <v>12925.78</v>
      </c>
    </row>
    <row r="114" spans="1:3">
      <c r="A114" s="3">
        <v>32910</v>
      </c>
      <c r="B114" s="3" t="s">
        <v>105</v>
      </c>
      <c r="C114" s="356">
        <v>15625.07</v>
      </c>
    </row>
    <row r="115" spans="1:3">
      <c r="A115" s="3">
        <v>32915</v>
      </c>
      <c r="B115" s="3" t="s">
        <v>489</v>
      </c>
      <c r="C115" s="356">
        <v>912.55</v>
      </c>
    </row>
    <row r="116" spans="1:3">
      <c r="A116" s="3">
        <v>32920</v>
      </c>
      <c r="B116" s="3" t="s">
        <v>106</v>
      </c>
      <c r="C116" s="356">
        <v>13342.93</v>
      </c>
    </row>
    <row r="117" spans="1:3">
      <c r="A117" s="3">
        <v>33000</v>
      </c>
      <c r="B117" s="3" t="s">
        <v>107</v>
      </c>
      <c r="C117" s="356">
        <v>31188.5</v>
      </c>
    </row>
    <row r="118" spans="1:3">
      <c r="A118" s="3">
        <v>33001</v>
      </c>
      <c r="B118" s="3" t="s">
        <v>108</v>
      </c>
      <c r="C118" s="356">
        <v>771.68</v>
      </c>
    </row>
    <row r="119" spans="1:3">
      <c r="A119" s="3">
        <v>33027</v>
      </c>
      <c r="B119" s="3" t="s">
        <v>109</v>
      </c>
      <c r="C119" s="356">
        <v>4649.88</v>
      </c>
    </row>
    <row r="120" spans="1:3">
      <c r="A120" s="3">
        <v>33100</v>
      </c>
      <c r="B120" s="3" t="s">
        <v>110</v>
      </c>
      <c r="C120" s="356">
        <v>46514.05</v>
      </c>
    </row>
    <row r="121" spans="1:3">
      <c r="A121" s="3">
        <v>33105</v>
      </c>
      <c r="B121" s="3" t="s">
        <v>111</v>
      </c>
      <c r="C121" s="356">
        <v>5791.03</v>
      </c>
    </row>
    <row r="122" spans="1:3">
      <c r="A122" s="3">
        <v>33200</v>
      </c>
      <c r="B122" s="3" t="s">
        <v>112</v>
      </c>
      <c r="C122" s="356">
        <v>211732.53</v>
      </c>
    </row>
    <row r="123" spans="1:3">
      <c r="A123" s="3">
        <v>33202</v>
      </c>
      <c r="B123" s="3" t="s">
        <v>113</v>
      </c>
      <c r="C123" s="356">
        <v>3444.46</v>
      </c>
    </row>
    <row r="124" spans="1:3">
      <c r="A124" s="3">
        <v>33203</v>
      </c>
      <c r="B124" s="3" t="s">
        <v>114</v>
      </c>
      <c r="C124" s="356">
        <v>2112.89</v>
      </c>
    </row>
    <row r="125" spans="1:3">
      <c r="A125" s="3">
        <v>33204</v>
      </c>
      <c r="B125" s="3" t="s">
        <v>115</v>
      </c>
      <c r="C125" s="356">
        <v>5891.66</v>
      </c>
    </row>
    <row r="126" spans="1:3">
      <c r="A126" s="3">
        <v>33205</v>
      </c>
      <c r="B126" s="3" t="s">
        <v>116</v>
      </c>
      <c r="C126" s="356">
        <v>18918.550000000003</v>
      </c>
    </row>
    <row r="127" spans="1:3">
      <c r="A127" s="3">
        <v>33206</v>
      </c>
      <c r="B127" s="3" t="s">
        <v>117</v>
      </c>
      <c r="C127" s="356">
        <v>1860.61</v>
      </c>
    </row>
    <row r="128" spans="1:3">
      <c r="A128" s="3">
        <v>33207</v>
      </c>
      <c r="B128" s="3" t="s">
        <v>316</v>
      </c>
      <c r="C128" s="356">
        <v>5672.61</v>
      </c>
    </row>
    <row r="129" spans="1:3">
      <c r="A129" s="3">
        <v>33300</v>
      </c>
      <c r="B129" s="3" t="s">
        <v>118</v>
      </c>
      <c r="C129" s="356">
        <v>30516.62</v>
      </c>
    </row>
    <row r="130" spans="1:3">
      <c r="A130" s="3">
        <v>33305</v>
      </c>
      <c r="B130" s="3" t="s">
        <v>119</v>
      </c>
      <c r="C130" s="356">
        <v>7471.83</v>
      </c>
    </row>
    <row r="131" spans="1:3">
      <c r="A131" s="3">
        <v>33400</v>
      </c>
      <c r="B131" s="3" t="s">
        <v>120</v>
      </c>
      <c r="C131" s="356">
        <v>288653.13</v>
      </c>
    </row>
    <row r="132" spans="1:3">
      <c r="A132" s="3">
        <v>33402</v>
      </c>
      <c r="B132" s="3" t="s">
        <v>121</v>
      </c>
      <c r="C132" s="356">
        <v>2292.19</v>
      </c>
    </row>
    <row r="133" spans="1:3">
      <c r="A133" s="3">
        <v>33405</v>
      </c>
      <c r="B133" s="3" t="s">
        <v>122</v>
      </c>
      <c r="C133" s="356">
        <v>27248.019999999997</v>
      </c>
    </row>
    <row r="134" spans="1:3">
      <c r="A134" s="3">
        <v>33500</v>
      </c>
      <c r="B134" s="3" t="s">
        <v>123</v>
      </c>
      <c r="C134" s="356">
        <v>41742.400000000001</v>
      </c>
    </row>
    <row r="135" spans="1:3">
      <c r="A135" s="3">
        <v>33501</v>
      </c>
      <c r="B135" s="3" t="s">
        <v>124</v>
      </c>
      <c r="C135" s="356">
        <v>1562.3</v>
      </c>
    </row>
    <row r="136" spans="1:3">
      <c r="A136" s="3">
        <v>33600</v>
      </c>
      <c r="B136" s="3" t="s">
        <v>125</v>
      </c>
      <c r="C136" s="356">
        <v>146676.81</v>
      </c>
    </row>
    <row r="137" spans="1:3">
      <c r="A137" s="3">
        <v>33605</v>
      </c>
      <c r="B137" s="3" t="s">
        <v>126</v>
      </c>
      <c r="C137" s="356">
        <v>20467.789999999997</v>
      </c>
    </row>
    <row r="138" spans="1:3">
      <c r="A138" s="3">
        <v>33700</v>
      </c>
      <c r="B138" s="3" t="s">
        <v>127</v>
      </c>
      <c r="C138" s="356">
        <v>10656.09</v>
      </c>
    </row>
    <row r="139" spans="1:3">
      <c r="A139" s="3">
        <v>33800</v>
      </c>
      <c r="B139" s="3" t="s">
        <v>128</v>
      </c>
      <c r="C139" s="356">
        <v>7984</v>
      </c>
    </row>
    <row r="140" spans="1:3">
      <c r="A140" s="3">
        <v>33900</v>
      </c>
      <c r="B140" s="3" t="s">
        <v>435</v>
      </c>
      <c r="C140" s="356">
        <v>36565.33</v>
      </c>
    </row>
    <row r="141" spans="1:3">
      <c r="A141" s="3">
        <v>34000</v>
      </c>
      <c r="B141" s="3" t="s">
        <v>130</v>
      </c>
      <c r="C141" s="356">
        <v>16902.36</v>
      </c>
    </row>
    <row r="142" spans="1:3">
      <c r="A142" s="3">
        <v>34100</v>
      </c>
      <c r="B142" s="3" t="s">
        <v>131</v>
      </c>
      <c r="C142" s="356">
        <v>382182.5</v>
      </c>
    </row>
    <row r="143" spans="1:3">
      <c r="A143" s="3">
        <v>34105</v>
      </c>
      <c r="B143" s="3" t="s">
        <v>132</v>
      </c>
      <c r="C143" s="356">
        <v>33989.950000000004</v>
      </c>
    </row>
    <row r="144" spans="1:3">
      <c r="A144" s="3">
        <v>34200</v>
      </c>
      <c r="B144" s="3" t="s">
        <v>133</v>
      </c>
      <c r="C144" s="356">
        <v>13333.24</v>
      </c>
    </row>
    <row r="145" spans="1:3">
      <c r="A145" s="3">
        <v>34205</v>
      </c>
      <c r="B145" s="3" t="s">
        <v>134</v>
      </c>
      <c r="C145" s="356">
        <v>6184.25</v>
      </c>
    </row>
    <row r="146" spans="1:3">
      <c r="A146" s="3">
        <v>34220</v>
      </c>
      <c r="B146" s="3" t="s">
        <v>135</v>
      </c>
      <c r="C146" s="356">
        <v>15029.54</v>
      </c>
    </row>
    <row r="147" spans="1:3">
      <c r="A147" s="3">
        <v>34230</v>
      </c>
      <c r="B147" s="3" t="s">
        <v>136</v>
      </c>
      <c r="C147" s="356">
        <v>5215.42</v>
      </c>
    </row>
    <row r="148" spans="1:3">
      <c r="A148" s="3">
        <v>34300</v>
      </c>
      <c r="B148" s="3" t="s">
        <v>137</v>
      </c>
      <c r="C148" s="356">
        <v>91520.26</v>
      </c>
    </row>
    <row r="149" spans="1:3">
      <c r="A149" s="3">
        <v>34400</v>
      </c>
      <c r="B149" s="3" t="s">
        <v>138</v>
      </c>
      <c r="C149" s="356">
        <v>39302.19</v>
      </c>
    </row>
    <row r="150" spans="1:3">
      <c r="A150" s="3">
        <v>34405</v>
      </c>
      <c r="B150" s="3" t="s">
        <v>139</v>
      </c>
      <c r="C150" s="356">
        <v>7055.86</v>
      </c>
    </row>
    <row r="151" spans="1:3">
      <c r="A151" s="3">
        <v>34500</v>
      </c>
      <c r="B151" s="3" t="s">
        <v>140</v>
      </c>
      <c r="C151" s="356">
        <v>69024.570000000007</v>
      </c>
    </row>
    <row r="152" spans="1:3">
      <c r="A152" s="3">
        <v>34501</v>
      </c>
      <c r="B152" s="3" t="s">
        <v>141</v>
      </c>
      <c r="C152" s="356">
        <v>856.12</v>
      </c>
    </row>
    <row r="153" spans="1:3">
      <c r="A153" s="3">
        <v>34505</v>
      </c>
      <c r="B153" s="3" t="s">
        <v>142</v>
      </c>
      <c r="C153" s="356">
        <v>9535.16</v>
      </c>
    </row>
    <row r="154" spans="1:3">
      <c r="A154" s="3">
        <v>34600</v>
      </c>
      <c r="B154" s="3" t="s">
        <v>143</v>
      </c>
      <c r="C154" s="356">
        <v>16000.07</v>
      </c>
    </row>
    <row r="155" spans="1:3">
      <c r="A155" s="3">
        <v>34605</v>
      </c>
      <c r="B155" s="3" t="s">
        <v>144</v>
      </c>
      <c r="C155" s="356">
        <v>2689.66</v>
      </c>
    </row>
    <row r="156" spans="1:3">
      <c r="A156" s="3">
        <v>34700</v>
      </c>
      <c r="B156" s="3" t="s">
        <v>145</v>
      </c>
      <c r="C156" s="356">
        <v>42704.46</v>
      </c>
    </row>
    <row r="157" spans="1:3">
      <c r="A157" s="3">
        <v>34800</v>
      </c>
      <c r="B157" s="3" t="s">
        <v>146</v>
      </c>
      <c r="C157" s="356">
        <v>5019.1000000000004</v>
      </c>
    </row>
    <row r="158" spans="1:3">
      <c r="A158" s="3">
        <v>34900</v>
      </c>
      <c r="B158" s="3" t="s">
        <v>348</v>
      </c>
      <c r="C158" s="356">
        <v>101977.56</v>
      </c>
    </row>
    <row r="159" spans="1:3">
      <c r="A159" s="3">
        <v>34901</v>
      </c>
      <c r="B159" s="3" t="s">
        <v>349</v>
      </c>
      <c r="C159" s="356">
        <v>2618.0300000000002</v>
      </c>
    </row>
    <row r="160" spans="1:3">
      <c r="A160" s="3">
        <v>34903</v>
      </c>
      <c r="B160" s="3" t="s">
        <v>147</v>
      </c>
      <c r="C160" s="356">
        <v>259.10000000000002</v>
      </c>
    </row>
    <row r="161" spans="1:3">
      <c r="A161" s="3">
        <v>34905</v>
      </c>
      <c r="B161" s="3" t="s">
        <v>148</v>
      </c>
      <c r="C161" s="356">
        <v>9851.3700000000008</v>
      </c>
    </row>
    <row r="162" spans="1:3">
      <c r="A162" s="3">
        <v>34910</v>
      </c>
      <c r="B162" s="3" t="s">
        <v>149</v>
      </c>
      <c r="C162" s="356">
        <v>31343.37</v>
      </c>
    </row>
    <row r="163" spans="1:3">
      <c r="A163" s="3">
        <v>35000</v>
      </c>
      <c r="B163" s="3" t="s">
        <v>150</v>
      </c>
      <c r="C163" s="356">
        <v>20375.64</v>
      </c>
    </row>
    <row r="164" spans="1:3">
      <c r="A164" s="3">
        <v>35005</v>
      </c>
      <c r="B164" s="3" t="s">
        <v>151</v>
      </c>
      <c r="C164" s="356">
        <v>9346.74</v>
      </c>
    </row>
    <row r="165" spans="1:3">
      <c r="A165" s="3">
        <v>35100</v>
      </c>
      <c r="B165" s="3" t="s">
        <v>152</v>
      </c>
      <c r="C165" s="356">
        <v>179552.61</v>
      </c>
    </row>
    <row r="166" spans="1:3">
      <c r="A166" s="3">
        <v>35105</v>
      </c>
      <c r="B166" s="3" t="s">
        <v>153</v>
      </c>
      <c r="C166" s="356">
        <v>16244.13</v>
      </c>
    </row>
    <row r="167" spans="1:3">
      <c r="A167" s="3">
        <v>35106</v>
      </c>
      <c r="B167" s="3" t="s">
        <v>154</v>
      </c>
      <c r="C167" s="356">
        <v>3626.3</v>
      </c>
    </row>
    <row r="168" spans="1:3">
      <c r="A168" s="3">
        <v>35200</v>
      </c>
      <c r="B168" s="3" t="s">
        <v>155</v>
      </c>
      <c r="C168" s="356">
        <v>7776.95</v>
      </c>
    </row>
    <row r="169" spans="1:3">
      <c r="A169" s="3">
        <v>35300</v>
      </c>
      <c r="B169" s="3" t="s">
        <v>436</v>
      </c>
      <c r="C169" s="356">
        <v>49308.09</v>
      </c>
    </row>
    <row r="170" spans="1:3">
      <c r="A170" s="3">
        <v>35305</v>
      </c>
      <c r="B170" s="3" t="s">
        <v>157</v>
      </c>
      <c r="C170" s="356">
        <v>21204.1</v>
      </c>
    </row>
    <row r="171" spans="1:3">
      <c r="A171" s="3">
        <v>35400</v>
      </c>
      <c r="B171" s="3" t="s">
        <v>158</v>
      </c>
      <c r="C171" s="356">
        <v>40735.449999999997</v>
      </c>
    </row>
    <row r="172" spans="1:3">
      <c r="A172" s="3">
        <v>35401</v>
      </c>
      <c r="B172" s="3" t="s">
        <v>159</v>
      </c>
      <c r="C172" s="356">
        <v>563.26</v>
      </c>
    </row>
    <row r="173" spans="1:3">
      <c r="A173" s="3">
        <v>35405</v>
      </c>
      <c r="B173" s="3" t="s">
        <v>160</v>
      </c>
      <c r="C173" s="356">
        <v>12917.33</v>
      </c>
    </row>
    <row r="174" spans="1:3">
      <c r="A174" s="3">
        <v>35500</v>
      </c>
      <c r="B174" s="3" t="s">
        <v>161</v>
      </c>
      <c r="C174" s="356">
        <v>55585.38</v>
      </c>
    </row>
    <row r="175" spans="1:3">
      <c r="A175" s="3">
        <v>35600</v>
      </c>
      <c r="B175" s="3" t="s">
        <v>162</v>
      </c>
      <c r="C175" s="356">
        <v>24450.03</v>
      </c>
    </row>
    <row r="176" spans="1:3">
      <c r="A176" s="3">
        <v>35700</v>
      </c>
      <c r="B176" s="3" t="s">
        <v>163</v>
      </c>
      <c r="C176" s="356">
        <v>13472.69</v>
      </c>
    </row>
    <row r="177" spans="1:3">
      <c r="A177" s="3">
        <v>35800</v>
      </c>
      <c r="B177" s="3" t="s">
        <v>164</v>
      </c>
      <c r="C177" s="356">
        <v>18130.89</v>
      </c>
    </row>
    <row r="178" spans="1:3">
      <c r="A178" s="3">
        <v>35805</v>
      </c>
      <c r="B178" s="3" t="s">
        <v>165</v>
      </c>
      <c r="C178" s="356">
        <v>4065.43</v>
      </c>
    </row>
    <row r="179" spans="1:3">
      <c r="A179" s="3">
        <v>35900</v>
      </c>
      <c r="B179" s="3" t="s">
        <v>166</v>
      </c>
      <c r="C179" s="356">
        <v>32962.82</v>
      </c>
    </row>
    <row r="180" spans="1:3">
      <c r="A180" s="3">
        <v>35905</v>
      </c>
      <c r="B180" s="3" t="s">
        <v>167</v>
      </c>
      <c r="C180" s="356">
        <v>4794.7299999999996</v>
      </c>
    </row>
    <row r="181" spans="1:3">
      <c r="A181" s="3">
        <v>36000</v>
      </c>
      <c r="B181" s="3" t="s">
        <v>168</v>
      </c>
      <c r="C181" s="356">
        <v>808650.29999999993</v>
      </c>
    </row>
    <row r="182" spans="1:3">
      <c r="A182" s="3">
        <v>36003</v>
      </c>
      <c r="B182" s="3" t="s">
        <v>171</v>
      </c>
      <c r="C182" s="356">
        <v>5312.02</v>
      </c>
    </row>
    <row r="183" spans="1:3">
      <c r="A183" s="3">
        <v>36004</v>
      </c>
      <c r="B183" s="3" t="s">
        <v>350</v>
      </c>
      <c r="C183" s="356">
        <v>4195.8500000000004</v>
      </c>
    </row>
    <row r="184" spans="1:3">
      <c r="A184" s="3">
        <v>36005</v>
      </c>
      <c r="B184" s="3" t="s">
        <v>172</v>
      </c>
      <c r="C184" s="356">
        <v>63895.94</v>
      </c>
    </row>
    <row r="185" spans="1:3">
      <c r="A185" s="3">
        <v>36006</v>
      </c>
      <c r="B185" s="3" t="s">
        <v>173</v>
      </c>
      <c r="C185" s="356">
        <v>8672.14</v>
      </c>
    </row>
    <row r="186" spans="1:3">
      <c r="A186" s="3">
        <v>36007</v>
      </c>
      <c r="B186" s="3" t="s">
        <v>174</v>
      </c>
      <c r="C186" s="356">
        <v>2816.24</v>
      </c>
    </row>
    <row r="187" spans="1:3">
      <c r="A187" s="3">
        <v>36008</v>
      </c>
      <c r="B187" s="3" t="s">
        <v>175</v>
      </c>
      <c r="C187" s="356">
        <v>7371.74</v>
      </c>
    </row>
    <row r="188" spans="1:3">
      <c r="A188" s="3">
        <v>36009</v>
      </c>
      <c r="B188" s="3" t="s">
        <v>176</v>
      </c>
      <c r="C188" s="356">
        <v>1065.6099999999999</v>
      </c>
    </row>
    <row r="189" spans="1:3">
      <c r="A189" s="3">
        <v>36100</v>
      </c>
      <c r="B189" s="3" t="s">
        <v>177</v>
      </c>
      <c r="C189" s="356">
        <v>10367.48</v>
      </c>
    </row>
    <row r="190" spans="1:3">
      <c r="A190" s="3">
        <v>36102</v>
      </c>
      <c r="B190" s="3" t="s">
        <v>178</v>
      </c>
      <c r="C190" s="356">
        <v>808.8</v>
      </c>
    </row>
    <row r="191" spans="1:3">
      <c r="A191" s="3">
        <v>36105</v>
      </c>
      <c r="B191" s="3" t="s">
        <v>179</v>
      </c>
      <c r="C191" s="356">
        <v>5358.4</v>
      </c>
    </row>
    <row r="192" spans="1:3">
      <c r="A192" s="3">
        <v>36200</v>
      </c>
      <c r="B192" s="3" t="s">
        <v>180</v>
      </c>
      <c r="C192" s="356">
        <v>20215.060000000001</v>
      </c>
    </row>
    <row r="193" spans="1:3">
      <c r="A193" s="3">
        <v>36205</v>
      </c>
      <c r="B193" s="3" t="s">
        <v>181</v>
      </c>
      <c r="C193" s="356">
        <v>4092.18</v>
      </c>
    </row>
    <row r="194" spans="1:3">
      <c r="A194" s="3">
        <v>36300</v>
      </c>
      <c r="B194" s="3" t="s">
        <v>182</v>
      </c>
      <c r="C194" s="356">
        <v>66093.929999999993</v>
      </c>
    </row>
    <row r="195" spans="1:3">
      <c r="A195" s="3">
        <v>36301</v>
      </c>
      <c r="B195" s="3" t="s">
        <v>183</v>
      </c>
      <c r="C195" s="356">
        <v>1838.29</v>
      </c>
    </row>
    <row r="196" spans="1:3">
      <c r="A196" s="3">
        <v>36302</v>
      </c>
      <c r="B196" s="3" t="s">
        <v>184</v>
      </c>
      <c r="C196" s="356">
        <v>2272.46</v>
      </c>
    </row>
    <row r="197" spans="1:3">
      <c r="A197" s="3">
        <v>36303</v>
      </c>
      <c r="B197" s="3" t="s">
        <v>351</v>
      </c>
      <c r="C197" s="356">
        <v>2789.46</v>
      </c>
    </row>
    <row r="198" spans="1:3">
      <c r="A198" s="3">
        <v>36305</v>
      </c>
      <c r="B198" s="3" t="s">
        <v>185</v>
      </c>
      <c r="C198" s="356">
        <v>14825.15</v>
      </c>
    </row>
    <row r="199" spans="1:3">
      <c r="A199" s="3">
        <v>36400</v>
      </c>
      <c r="B199" s="3" t="s">
        <v>501</v>
      </c>
      <c r="C199" s="356">
        <v>72907.66</v>
      </c>
    </row>
    <row r="200" spans="1:3">
      <c r="A200" s="3">
        <v>36405</v>
      </c>
      <c r="B200" s="3" t="s">
        <v>352</v>
      </c>
      <c r="C200" s="356">
        <v>11325.29</v>
      </c>
    </row>
    <row r="201" spans="1:3">
      <c r="A201" s="3">
        <v>36500</v>
      </c>
      <c r="B201" s="3" t="s">
        <v>187</v>
      </c>
      <c r="C201" s="356">
        <v>147641.78</v>
      </c>
    </row>
    <row r="202" spans="1:3">
      <c r="A202" s="3">
        <v>36501</v>
      </c>
      <c r="B202" s="3" t="s">
        <v>188</v>
      </c>
      <c r="C202" s="356">
        <v>1801.37</v>
      </c>
    </row>
    <row r="203" spans="1:3">
      <c r="A203" s="3">
        <v>36502</v>
      </c>
      <c r="B203" s="3" t="s">
        <v>189</v>
      </c>
      <c r="C203" s="356">
        <v>498.94</v>
      </c>
    </row>
    <row r="204" spans="1:3">
      <c r="A204" s="3">
        <v>36505</v>
      </c>
      <c r="B204" s="3" t="s">
        <v>190</v>
      </c>
      <c r="C204" s="356">
        <v>28855.06</v>
      </c>
    </row>
    <row r="205" spans="1:3">
      <c r="A205" s="3">
        <v>36600</v>
      </c>
      <c r="B205" s="3" t="s">
        <v>191</v>
      </c>
      <c r="C205" s="356">
        <v>9962.24</v>
      </c>
    </row>
    <row r="206" spans="1:3">
      <c r="A206" s="3">
        <v>36601</v>
      </c>
      <c r="B206" s="3" t="s">
        <v>192</v>
      </c>
      <c r="C206" s="356">
        <v>3519.61</v>
      </c>
    </row>
    <row r="207" spans="1:3">
      <c r="A207" s="3">
        <v>36700</v>
      </c>
      <c r="B207" s="3" t="s">
        <v>193</v>
      </c>
      <c r="C207" s="356">
        <v>126041.85</v>
      </c>
    </row>
    <row r="208" spans="1:3">
      <c r="A208" s="3">
        <v>36701</v>
      </c>
      <c r="B208" s="3" t="s">
        <v>194</v>
      </c>
      <c r="C208" s="356">
        <v>516.20000000000005</v>
      </c>
    </row>
    <row r="209" spans="1:3">
      <c r="A209" s="3">
        <v>36705</v>
      </c>
      <c r="B209" s="3" t="s">
        <v>195</v>
      </c>
      <c r="C209" s="356">
        <v>13867.07</v>
      </c>
    </row>
    <row r="210" spans="1:3">
      <c r="A210" s="3">
        <v>36800</v>
      </c>
      <c r="B210" s="3" t="s">
        <v>196</v>
      </c>
      <c r="C210" s="356">
        <v>46254.51</v>
      </c>
    </row>
    <row r="211" spans="1:3">
      <c r="A211" s="3">
        <v>36802</v>
      </c>
      <c r="B211" s="3" t="s">
        <v>197</v>
      </c>
      <c r="C211" s="356">
        <v>3284.52</v>
      </c>
    </row>
    <row r="212" spans="1:3">
      <c r="A212" s="3">
        <v>36810</v>
      </c>
      <c r="B212" s="3" t="s">
        <v>353</v>
      </c>
      <c r="C212" s="356">
        <v>90979.71</v>
      </c>
    </row>
    <row r="213" spans="1:3">
      <c r="A213" s="3">
        <v>36900</v>
      </c>
      <c r="B213" s="3" t="s">
        <v>198</v>
      </c>
      <c r="C213" s="356">
        <v>8469.89</v>
      </c>
    </row>
    <row r="214" spans="1:3">
      <c r="A214" s="3">
        <v>36901</v>
      </c>
      <c r="B214" s="3" t="s">
        <v>199</v>
      </c>
      <c r="C214" s="356">
        <v>3266.48</v>
      </c>
    </row>
    <row r="215" spans="1:3">
      <c r="A215" s="3">
        <v>36905</v>
      </c>
      <c r="B215" s="3" t="s">
        <v>200</v>
      </c>
      <c r="C215" s="356">
        <v>3396.95</v>
      </c>
    </row>
    <row r="216" spans="1:3">
      <c r="A216" s="3">
        <v>37000</v>
      </c>
      <c r="B216" s="3" t="s">
        <v>201</v>
      </c>
      <c r="C216" s="356">
        <v>27331.08</v>
      </c>
    </row>
    <row r="217" spans="1:3">
      <c r="A217" s="3">
        <v>37001</v>
      </c>
      <c r="B217" s="3" t="s">
        <v>331</v>
      </c>
      <c r="C217" s="356">
        <v>2609.8200000000002</v>
      </c>
    </row>
    <row r="218" spans="1:3">
      <c r="A218" s="3">
        <v>37005</v>
      </c>
      <c r="B218" s="3" t="s">
        <v>202</v>
      </c>
      <c r="C218" s="356">
        <v>8590.89</v>
      </c>
    </row>
    <row r="219" spans="1:3">
      <c r="A219" s="3">
        <v>37100</v>
      </c>
      <c r="B219" s="3" t="s">
        <v>203</v>
      </c>
      <c r="C219" s="356">
        <v>46361.63</v>
      </c>
    </row>
    <row r="220" spans="1:3">
      <c r="A220" s="3">
        <v>37200</v>
      </c>
      <c r="B220" s="3" t="s">
        <v>204</v>
      </c>
      <c r="C220" s="356">
        <v>9751.4500000000007</v>
      </c>
    </row>
    <row r="221" spans="1:3">
      <c r="A221" s="3">
        <v>37300</v>
      </c>
      <c r="B221" s="3" t="s">
        <v>205</v>
      </c>
      <c r="C221" s="356">
        <v>23614.03</v>
      </c>
    </row>
    <row r="222" spans="1:3">
      <c r="A222" s="3">
        <v>37301</v>
      </c>
      <c r="B222" s="3" t="s">
        <v>206</v>
      </c>
      <c r="C222" s="356">
        <v>3004.05</v>
      </c>
    </row>
    <row r="223" spans="1:3">
      <c r="A223" s="3">
        <v>37305</v>
      </c>
      <c r="B223" s="3" t="s">
        <v>207</v>
      </c>
      <c r="C223" s="356">
        <v>6659.67</v>
      </c>
    </row>
    <row r="224" spans="1:3">
      <c r="A224" s="3">
        <v>37400</v>
      </c>
      <c r="B224" s="3" t="s">
        <v>208</v>
      </c>
      <c r="C224" s="356">
        <v>120966.24</v>
      </c>
    </row>
    <row r="225" spans="1:3">
      <c r="A225" s="3">
        <v>37405</v>
      </c>
      <c r="B225" s="3" t="s">
        <v>209</v>
      </c>
      <c r="C225" s="356">
        <v>26544.469999999998</v>
      </c>
    </row>
    <row r="226" spans="1:3">
      <c r="A226" s="3">
        <v>37500</v>
      </c>
      <c r="B226" s="3" t="s">
        <v>210</v>
      </c>
      <c r="C226" s="356">
        <v>14075.72</v>
      </c>
    </row>
    <row r="227" spans="1:3">
      <c r="A227" s="3">
        <v>37600</v>
      </c>
      <c r="B227" s="3" t="s">
        <v>211</v>
      </c>
      <c r="C227" s="356">
        <v>76964.73</v>
      </c>
    </row>
    <row r="228" spans="1:3">
      <c r="A228" s="3">
        <v>37601</v>
      </c>
      <c r="B228" s="3" t="s">
        <v>212</v>
      </c>
      <c r="C228" s="356">
        <v>6533.53</v>
      </c>
    </row>
    <row r="229" spans="1:3">
      <c r="A229" s="3">
        <v>37605</v>
      </c>
      <c r="B229" s="3" t="s">
        <v>213</v>
      </c>
      <c r="C229" s="356">
        <v>10345.76</v>
      </c>
    </row>
    <row r="230" spans="1:3">
      <c r="A230" s="3">
        <v>37610</v>
      </c>
      <c r="B230" s="3" t="s">
        <v>214</v>
      </c>
      <c r="C230" s="356">
        <v>24046</v>
      </c>
    </row>
    <row r="231" spans="1:3">
      <c r="A231" s="3">
        <v>37700</v>
      </c>
      <c r="B231" s="3" t="s">
        <v>215</v>
      </c>
      <c r="C231" s="356">
        <v>34762.75</v>
      </c>
    </row>
    <row r="232" spans="1:3">
      <c r="A232" s="3">
        <v>37705</v>
      </c>
      <c r="B232" s="3" t="s">
        <v>216</v>
      </c>
      <c r="C232" s="356">
        <v>11002.34</v>
      </c>
    </row>
    <row r="233" spans="1:3">
      <c r="A233" s="3">
        <v>37800</v>
      </c>
      <c r="B233" s="3" t="s">
        <v>217</v>
      </c>
      <c r="C233" s="356">
        <v>108104.23</v>
      </c>
    </row>
    <row r="234" spans="1:3">
      <c r="A234" s="3">
        <v>37801</v>
      </c>
      <c r="B234" s="3" t="s">
        <v>218</v>
      </c>
      <c r="C234" s="356">
        <v>804.15</v>
      </c>
    </row>
    <row r="235" spans="1:3">
      <c r="A235" s="3">
        <v>37805</v>
      </c>
      <c r="B235" s="3" t="s">
        <v>219</v>
      </c>
      <c r="C235" s="356">
        <v>8804.1</v>
      </c>
    </row>
    <row r="236" spans="1:3">
      <c r="A236" s="3">
        <v>37900</v>
      </c>
      <c r="B236" s="3" t="s">
        <v>220</v>
      </c>
      <c r="C236" s="356">
        <v>59481.52</v>
      </c>
    </row>
    <row r="237" spans="1:3">
      <c r="A237" s="3">
        <v>37901</v>
      </c>
      <c r="B237" s="3" t="s">
        <v>221</v>
      </c>
      <c r="C237" s="356">
        <v>1667.82</v>
      </c>
    </row>
    <row r="238" spans="1:3">
      <c r="A238" s="3">
        <v>37905</v>
      </c>
      <c r="B238" s="3" t="s">
        <v>222</v>
      </c>
      <c r="C238" s="356">
        <v>7319.7</v>
      </c>
    </row>
    <row r="239" spans="1:3">
      <c r="A239" s="3">
        <v>38000</v>
      </c>
      <c r="B239" s="3" t="s">
        <v>223</v>
      </c>
      <c r="C239" s="356">
        <v>95252.04</v>
      </c>
    </row>
    <row r="240" spans="1:3">
      <c r="A240" s="3">
        <v>38005</v>
      </c>
      <c r="B240" s="3" t="s">
        <v>224</v>
      </c>
      <c r="C240" s="356">
        <v>20223.97</v>
      </c>
    </row>
    <row r="241" spans="1:3">
      <c r="A241" s="3">
        <v>38100</v>
      </c>
      <c r="B241" s="3" t="s">
        <v>225</v>
      </c>
      <c r="C241" s="356">
        <v>43128.54</v>
      </c>
    </row>
    <row r="242" spans="1:3">
      <c r="A242" s="3">
        <v>38105</v>
      </c>
      <c r="B242" s="3" t="s">
        <v>226</v>
      </c>
      <c r="C242" s="356">
        <v>8786.91</v>
      </c>
    </row>
    <row r="243" spans="1:3">
      <c r="A243" s="3">
        <v>38200</v>
      </c>
      <c r="B243" s="3" t="s">
        <v>227</v>
      </c>
      <c r="C243" s="356">
        <v>40701.78</v>
      </c>
    </row>
    <row r="244" spans="1:3">
      <c r="A244" s="3">
        <v>38205</v>
      </c>
      <c r="B244" s="3" t="s">
        <v>228</v>
      </c>
      <c r="C244" s="356">
        <v>6510.77</v>
      </c>
    </row>
    <row r="245" spans="1:3">
      <c r="A245" s="3">
        <v>38210</v>
      </c>
      <c r="B245" s="3" t="s">
        <v>229</v>
      </c>
      <c r="C245" s="356">
        <v>15527.61</v>
      </c>
    </row>
    <row r="246" spans="1:3">
      <c r="A246" s="3">
        <v>38300</v>
      </c>
      <c r="B246" s="3" t="s">
        <v>230</v>
      </c>
      <c r="C246" s="356">
        <v>31141.84</v>
      </c>
    </row>
    <row r="247" spans="1:3">
      <c r="A247" s="3">
        <v>38400</v>
      </c>
      <c r="B247" s="3" t="s">
        <v>231</v>
      </c>
      <c r="C247" s="356">
        <v>40636.120000000003</v>
      </c>
    </row>
    <row r="248" spans="1:3">
      <c r="A248" s="3">
        <v>38402</v>
      </c>
      <c r="B248" s="3" t="s">
        <v>232</v>
      </c>
      <c r="C248" s="356">
        <v>2719.13</v>
      </c>
    </row>
    <row r="249" spans="1:3">
      <c r="A249" s="3">
        <v>38405</v>
      </c>
      <c r="B249" s="3" t="s">
        <v>233</v>
      </c>
      <c r="C249" s="356">
        <v>9705.66</v>
      </c>
    </row>
    <row r="250" spans="1:3">
      <c r="A250" s="3">
        <v>38500</v>
      </c>
      <c r="B250" s="3" t="s">
        <v>234</v>
      </c>
      <c r="C250" s="356">
        <v>31335.77</v>
      </c>
    </row>
    <row r="251" spans="1:3">
      <c r="A251" s="3">
        <v>38600</v>
      </c>
      <c r="B251" s="3" t="s">
        <v>235</v>
      </c>
      <c r="C251" s="356">
        <v>39484.76</v>
      </c>
    </row>
    <row r="252" spans="1:3">
      <c r="A252" s="3">
        <v>38601</v>
      </c>
      <c r="B252" s="3" t="s">
        <v>236</v>
      </c>
      <c r="C252" s="356">
        <v>489.78</v>
      </c>
    </row>
    <row r="253" spans="1:3">
      <c r="A253" s="3">
        <v>38602</v>
      </c>
      <c r="B253" s="3" t="s">
        <v>237</v>
      </c>
      <c r="C253" s="356">
        <v>3361.89</v>
      </c>
    </row>
    <row r="254" spans="1:3">
      <c r="A254" s="3">
        <v>38605</v>
      </c>
      <c r="B254" s="3" t="s">
        <v>238</v>
      </c>
      <c r="C254" s="356">
        <v>10908.17</v>
      </c>
    </row>
    <row r="255" spans="1:3">
      <c r="A255" s="3">
        <v>38610</v>
      </c>
      <c r="B255" s="3" t="s">
        <v>239</v>
      </c>
      <c r="C255" s="356">
        <v>9078.6299999999992</v>
      </c>
    </row>
    <row r="256" spans="1:3">
      <c r="A256" s="3">
        <v>38620</v>
      </c>
      <c r="B256" s="3" t="s">
        <v>240</v>
      </c>
      <c r="C256" s="356">
        <v>7086.57</v>
      </c>
    </row>
    <row r="257" spans="1:3">
      <c r="A257" s="3">
        <v>38700</v>
      </c>
      <c r="B257" s="3" t="s">
        <v>241</v>
      </c>
      <c r="C257" s="356">
        <v>11637.35</v>
      </c>
    </row>
    <row r="258" spans="1:3">
      <c r="A258" s="3">
        <v>38701</v>
      </c>
      <c r="B258" s="3" t="s">
        <v>242</v>
      </c>
      <c r="C258" s="356">
        <v>809.65</v>
      </c>
    </row>
    <row r="259" spans="1:3">
      <c r="A259" s="3">
        <v>38800</v>
      </c>
      <c r="B259" s="3" t="s">
        <v>243</v>
      </c>
      <c r="C259" s="356">
        <v>20848.78</v>
      </c>
    </row>
    <row r="260" spans="1:3">
      <c r="A260" s="3">
        <v>38801</v>
      </c>
      <c r="B260" s="3" t="s">
        <v>244</v>
      </c>
      <c r="C260" s="356">
        <v>1794.65</v>
      </c>
    </row>
    <row r="261" spans="1:3">
      <c r="A261" s="3">
        <v>38900</v>
      </c>
      <c r="B261" s="3" t="s">
        <v>245</v>
      </c>
      <c r="C261" s="356">
        <v>4848.54</v>
      </c>
    </row>
    <row r="262" spans="1:3">
      <c r="A262" s="3">
        <v>39000</v>
      </c>
      <c r="B262" s="3" t="s">
        <v>246</v>
      </c>
      <c r="C262" s="356">
        <v>200598.2</v>
      </c>
    </row>
    <row r="263" spans="1:3">
      <c r="A263" s="3">
        <v>39100</v>
      </c>
      <c r="B263" s="3" t="s">
        <v>247</v>
      </c>
      <c r="C263" s="356">
        <v>25934.38</v>
      </c>
    </row>
    <row r="264" spans="1:3">
      <c r="A264" s="3">
        <v>39101</v>
      </c>
      <c r="B264" s="3" t="s">
        <v>248</v>
      </c>
      <c r="C264" s="356">
        <v>3852.19</v>
      </c>
    </row>
    <row r="265" spans="1:3">
      <c r="A265" s="3">
        <v>39105</v>
      </c>
      <c r="B265" s="3" t="s">
        <v>249</v>
      </c>
      <c r="C265" s="356">
        <v>10829.710000000001</v>
      </c>
    </row>
    <row r="266" spans="1:3">
      <c r="A266" s="3">
        <v>39200</v>
      </c>
      <c r="B266" s="3" t="s">
        <v>354</v>
      </c>
      <c r="C266" s="356">
        <v>885999.45</v>
      </c>
    </row>
    <row r="267" spans="1:3">
      <c r="A267" s="3">
        <v>39201</v>
      </c>
      <c r="B267" s="3" t="s">
        <v>250</v>
      </c>
      <c r="C267" s="356">
        <v>2228.86</v>
      </c>
    </row>
    <row r="268" spans="1:3">
      <c r="A268" s="3">
        <v>39204</v>
      </c>
      <c r="B268" s="3" t="s">
        <v>251</v>
      </c>
      <c r="C268" s="356">
        <v>3110.66</v>
      </c>
    </row>
    <row r="269" spans="1:3">
      <c r="A269" s="3">
        <v>39205</v>
      </c>
      <c r="B269" s="3" t="s">
        <v>252</v>
      </c>
      <c r="C269" s="356">
        <v>78875.47</v>
      </c>
    </row>
    <row r="270" spans="1:3">
      <c r="A270" s="3">
        <v>39208</v>
      </c>
      <c r="B270" s="3" t="s">
        <v>355</v>
      </c>
      <c r="C270" s="356">
        <v>4984.63</v>
      </c>
    </row>
    <row r="271" spans="1:3">
      <c r="A271" s="3">
        <v>39209</v>
      </c>
      <c r="B271" s="3" t="s">
        <v>253</v>
      </c>
      <c r="C271" s="356">
        <v>2105.29</v>
      </c>
    </row>
    <row r="272" spans="1:3">
      <c r="A272" s="3">
        <v>39220</v>
      </c>
      <c r="B272" s="3" t="s">
        <v>427</v>
      </c>
      <c r="C272" s="356">
        <v>858.49</v>
      </c>
    </row>
    <row r="273" spans="1:3">
      <c r="A273" s="3">
        <v>39300</v>
      </c>
      <c r="B273" s="3" t="s">
        <v>254</v>
      </c>
      <c r="C273" s="356">
        <v>10194.15</v>
      </c>
    </row>
    <row r="274" spans="1:3">
      <c r="A274" s="3">
        <v>39301</v>
      </c>
      <c r="B274" s="3" t="s">
        <v>255</v>
      </c>
      <c r="C274" s="356">
        <v>556.08000000000004</v>
      </c>
    </row>
    <row r="275" spans="1:3">
      <c r="A275" s="3">
        <v>39400</v>
      </c>
      <c r="B275" s="3" t="s">
        <v>256</v>
      </c>
      <c r="C275" s="356">
        <v>7241.63</v>
      </c>
    </row>
    <row r="276" spans="1:3">
      <c r="A276" s="3">
        <v>39401</v>
      </c>
      <c r="B276" s="3" t="s">
        <v>257</v>
      </c>
      <c r="C276" s="356">
        <v>5750.14</v>
      </c>
    </row>
    <row r="277" spans="1:3">
      <c r="A277" s="3">
        <v>39500</v>
      </c>
      <c r="B277" s="3" t="s">
        <v>258</v>
      </c>
      <c r="C277" s="356">
        <v>28303.15</v>
      </c>
    </row>
    <row r="278" spans="1:3">
      <c r="A278" s="3">
        <v>39501</v>
      </c>
      <c r="B278" s="3" t="s">
        <v>259</v>
      </c>
      <c r="C278" s="356">
        <v>737.99</v>
      </c>
    </row>
    <row r="279" spans="1:3">
      <c r="A279" s="3">
        <v>39600</v>
      </c>
      <c r="B279" s="3" t="s">
        <v>260</v>
      </c>
      <c r="C279" s="356">
        <v>85880.88</v>
      </c>
    </row>
    <row r="280" spans="1:3">
      <c r="A280" s="3">
        <v>39605</v>
      </c>
      <c r="B280" s="3" t="s">
        <v>261</v>
      </c>
      <c r="C280" s="356">
        <v>13472.49</v>
      </c>
    </row>
    <row r="281" spans="1:3">
      <c r="A281" s="3">
        <v>39700</v>
      </c>
      <c r="B281" s="3" t="s">
        <v>262</v>
      </c>
      <c r="C281" s="356">
        <v>48421.83</v>
      </c>
    </row>
    <row r="282" spans="1:3">
      <c r="A282" s="3">
        <v>39703</v>
      </c>
      <c r="B282" s="3" t="s">
        <v>263</v>
      </c>
      <c r="C282" s="356">
        <v>3029.38</v>
      </c>
    </row>
    <row r="283" spans="1:3">
      <c r="A283" s="3">
        <v>39705</v>
      </c>
      <c r="B283" s="3" t="s">
        <v>264</v>
      </c>
      <c r="C283" s="356">
        <v>12953.65</v>
      </c>
    </row>
    <row r="284" spans="1:3">
      <c r="A284" s="3">
        <v>39800</v>
      </c>
      <c r="B284" s="3" t="s">
        <v>265</v>
      </c>
      <c r="C284" s="356">
        <v>54910.12</v>
      </c>
    </row>
    <row r="285" spans="1:3">
      <c r="A285" s="3">
        <v>39805</v>
      </c>
      <c r="B285" s="3" t="s">
        <v>266</v>
      </c>
      <c r="C285" s="356">
        <v>6622.53</v>
      </c>
    </row>
    <row r="286" spans="1:3">
      <c r="A286" s="3">
        <v>39900</v>
      </c>
      <c r="B286" s="3" t="s">
        <v>267</v>
      </c>
      <c r="C286" s="356">
        <v>28105.919999999998</v>
      </c>
    </row>
    <row r="287" spans="1:3">
      <c r="A287" s="3">
        <v>51000</v>
      </c>
      <c r="B287" s="3" t="s">
        <v>268</v>
      </c>
      <c r="C287" s="356">
        <v>499429.29</v>
      </c>
    </row>
    <row r="288" spans="1:3">
      <c r="B288" s="354" t="s">
        <v>502</v>
      </c>
      <c r="C288" s="357">
        <f>SUM(C2:C287)</f>
        <v>16235947.640000002</v>
      </c>
    </row>
    <row r="289" spans="3:3">
      <c r="C289" s="35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A9A28-2568-4B60-B10E-4ACAF8323A65}">
  <dimension ref="A1:CC442"/>
  <sheetViews>
    <sheetView zoomScale="80" zoomScaleNormal="80" zoomScaleSheetLayoutView="115" workbookViewId="0">
      <pane ySplit="4" topLeftCell="A5" activePane="bottomLeft" state="frozen"/>
      <selection activeCell="AF19" sqref="AF19:AF20"/>
      <selection pane="bottomLeft" activeCell="D37" sqref="D37"/>
    </sheetView>
  </sheetViews>
  <sheetFormatPr defaultColWidth="9.140625" defaultRowHeight="15" customHeight="1" zeroHeight="1"/>
  <cols>
    <col min="1" max="1" width="14.28515625" style="249" customWidth="1"/>
    <col min="2" max="2" width="70.140625" style="250" bestFit="1" customWidth="1"/>
    <col min="3" max="3" width="17.28515625" style="246" customWidth="1"/>
    <col min="4" max="4" width="18.7109375" style="246" customWidth="1"/>
    <col min="5" max="5" width="20.28515625" style="246" bestFit="1" customWidth="1"/>
    <col min="6" max="6" width="16.7109375" style="246" customWidth="1"/>
    <col min="7" max="8" width="18.7109375" style="246" customWidth="1"/>
    <col min="9" max="9" width="11.28515625" style="246" customWidth="1"/>
    <col min="10" max="11" width="18.7109375" style="246" customWidth="1"/>
    <col min="12" max="12" width="23.7109375" style="246" customWidth="1"/>
    <col min="13" max="13" width="15.28515625" style="246" customWidth="1"/>
    <col min="14" max="22" width="18.7109375" style="274" customWidth="1"/>
    <col min="23" max="23" width="19.28515625" style="274" customWidth="1"/>
    <col min="24" max="27" width="17" style="274" customWidth="1"/>
    <col min="28" max="28" width="19" style="274" customWidth="1"/>
    <col min="29" max="32" width="17" style="274" customWidth="1"/>
    <col min="33" max="38" width="13.42578125" style="274" customWidth="1"/>
    <col min="39" max="39" width="14.85546875" style="274" customWidth="1"/>
    <col min="40" max="48" width="18.7109375" style="247" customWidth="1"/>
    <col min="49" max="49" width="18.85546875" style="274" customWidth="1"/>
    <col min="50" max="51" width="18.7109375" style="274" customWidth="1"/>
    <col min="52" max="53" width="18.85546875" style="274" customWidth="1"/>
    <col min="54" max="69" width="16.42578125" style="274" customWidth="1"/>
    <col min="70" max="70" width="12.42578125" style="274" customWidth="1"/>
    <col min="71" max="71" width="12.7109375" style="274" customWidth="1"/>
    <col min="72" max="77" width="9.140625" style="274" customWidth="1"/>
    <col min="78" max="16384" width="9.140625" style="274"/>
  </cols>
  <sheetData>
    <row r="1" spans="1:77" s="246" customFormat="1" ht="18" customHeight="1">
      <c r="A1" s="249"/>
      <c r="B1" s="250"/>
      <c r="C1" s="252"/>
      <c r="AN1" s="245"/>
      <c r="AO1" s="245"/>
      <c r="AP1" s="245"/>
      <c r="AQ1" s="245"/>
      <c r="AR1" s="245"/>
      <c r="AS1" s="245"/>
      <c r="AT1" s="245"/>
      <c r="AU1" s="245"/>
      <c r="AV1" s="245"/>
    </row>
    <row r="2" spans="1:77" s="246" customFormat="1" ht="10.5" customHeight="1">
      <c r="A2" s="253"/>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45"/>
      <c r="AO2" s="245"/>
      <c r="AP2" s="245"/>
      <c r="AQ2" s="245"/>
      <c r="AR2" s="245"/>
      <c r="AS2" s="245"/>
      <c r="AT2" s="245"/>
      <c r="AU2" s="245"/>
      <c r="AV2" s="245"/>
      <c r="AW2" s="254"/>
      <c r="AX2" s="254"/>
      <c r="AY2" s="254"/>
      <c r="AZ2" s="254"/>
      <c r="BA2" s="254"/>
      <c r="BB2" s="254"/>
      <c r="BC2" s="254"/>
      <c r="BD2" s="254"/>
      <c r="BE2" s="254"/>
      <c r="BF2" s="254"/>
      <c r="BG2" s="254"/>
      <c r="BH2" s="254"/>
      <c r="BI2" s="254"/>
      <c r="BJ2" s="254"/>
      <c r="BK2" s="254"/>
      <c r="BL2" s="254"/>
      <c r="BM2" s="254"/>
      <c r="BN2" s="254"/>
      <c r="BO2" s="254"/>
      <c r="BP2" s="254"/>
      <c r="BQ2" s="254"/>
    </row>
    <row r="3" spans="1:77" s="246" customFormat="1" ht="30">
      <c r="A3" s="255" t="s">
        <v>397</v>
      </c>
      <c r="B3" s="256" t="s">
        <v>418</v>
      </c>
      <c r="C3" s="258" t="s">
        <v>480</v>
      </c>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9"/>
      <c r="AO3" s="259"/>
      <c r="AP3" s="259"/>
      <c r="AQ3" s="259"/>
      <c r="AR3" s="259"/>
      <c r="AS3" s="259"/>
      <c r="AT3" s="259"/>
      <c r="AU3" s="259"/>
      <c r="AV3" s="259"/>
      <c r="AW3" s="260"/>
      <c r="AX3" s="260"/>
      <c r="AY3" s="260"/>
      <c r="AZ3" s="260"/>
      <c r="BA3" s="260"/>
      <c r="BB3" s="257"/>
      <c r="BC3" s="257"/>
      <c r="BD3" s="257"/>
      <c r="BE3" s="257"/>
      <c r="BF3" s="257"/>
      <c r="BG3" s="257"/>
      <c r="BH3" s="257"/>
      <c r="BI3" s="257"/>
      <c r="BJ3" s="257"/>
      <c r="BK3" s="257"/>
      <c r="BL3" s="257"/>
      <c r="BM3" s="257"/>
      <c r="BN3" s="257"/>
      <c r="BO3" s="257"/>
      <c r="BP3" s="257"/>
      <c r="BQ3" s="257"/>
    </row>
    <row r="4" spans="1:77" s="246" customFormat="1" ht="15.75">
      <c r="A4" s="261"/>
      <c r="B4" s="261"/>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1"/>
      <c r="BA4" s="261"/>
      <c r="BB4" s="261"/>
      <c r="BC4" s="261"/>
      <c r="BD4" s="261"/>
      <c r="BE4" s="261"/>
      <c r="BF4" s="261"/>
      <c r="BG4" s="261"/>
      <c r="BH4" s="261"/>
      <c r="BI4" s="261"/>
      <c r="BJ4" s="261"/>
      <c r="BK4" s="261"/>
      <c r="BL4" s="261"/>
      <c r="BM4" s="261"/>
      <c r="BN4" s="261"/>
      <c r="BO4" s="261"/>
      <c r="BP4" s="261"/>
      <c r="BQ4" s="261"/>
    </row>
    <row r="5" spans="1:77">
      <c r="A5" s="262">
        <v>10200</v>
      </c>
      <c r="B5" s="263" t="s">
        <v>0</v>
      </c>
      <c r="C5" s="264">
        <v>18523</v>
      </c>
      <c r="D5" s="265"/>
      <c r="E5" s="266"/>
      <c r="F5" s="265"/>
      <c r="G5" s="265"/>
      <c r="H5" s="265"/>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8"/>
      <c r="AO5" s="268"/>
      <c r="AP5" s="268"/>
      <c r="AQ5" s="268"/>
      <c r="AR5" s="268"/>
      <c r="AS5" s="268"/>
      <c r="AT5" s="268"/>
      <c r="AU5" s="268"/>
      <c r="AV5" s="269"/>
      <c r="AW5" s="270"/>
      <c r="AX5" s="271"/>
      <c r="AY5" s="271"/>
      <c r="AZ5" s="272"/>
      <c r="BA5" s="272"/>
      <c r="BB5" s="267"/>
      <c r="BC5" s="267"/>
      <c r="BD5" s="267"/>
      <c r="BE5" s="267"/>
      <c r="BF5" s="267"/>
      <c r="BG5" s="267"/>
      <c r="BH5" s="267"/>
      <c r="BI5" s="267"/>
      <c r="BJ5" s="267"/>
      <c r="BK5" s="267"/>
      <c r="BL5" s="267"/>
      <c r="BM5" s="267"/>
      <c r="BN5" s="267"/>
      <c r="BO5" s="267"/>
      <c r="BP5" s="267"/>
      <c r="BQ5" s="267"/>
      <c r="BR5" s="273"/>
      <c r="BS5" s="273"/>
      <c r="BT5" s="273"/>
      <c r="BU5" s="273"/>
      <c r="BV5" s="273"/>
      <c r="BW5" s="273"/>
      <c r="BX5" s="273"/>
      <c r="BY5" s="273"/>
    </row>
    <row r="6" spans="1:77">
      <c r="A6" s="262">
        <v>10400</v>
      </c>
      <c r="B6" s="263" t="s">
        <v>1</v>
      </c>
      <c r="C6" s="264">
        <v>50887</v>
      </c>
      <c r="D6" s="265"/>
      <c r="E6" s="266"/>
      <c r="F6" s="265"/>
      <c r="G6" s="265"/>
      <c r="H6" s="265"/>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268"/>
      <c r="AO6" s="268"/>
      <c r="AP6" s="268"/>
      <c r="AQ6" s="268"/>
      <c r="AR6" s="268"/>
      <c r="AS6" s="268"/>
      <c r="AT6" s="268"/>
      <c r="AU6" s="268"/>
      <c r="AV6" s="269"/>
      <c r="AW6" s="270"/>
      <c r="AX6" s="271"/>
      <c r="AY6" s="271"/>
      <c r="AZ6" s="272"/>
      <c r="BA6" s="272"/>
      <c r="BB6" s="267"/>
      <c r="BC6" s="267"/>
      <c r="BD6" s="267"/>
      <c r="BE6" s="267"/>
      <c r="BF6" s="267"/>
      <c r="BG6" s="267"/>
      <c r="BH6" s="267"/>
      <c r="BI6" s="267"/>
      <c r="BJ6" s="267"/>
      <c r="BK6" s="267"/>
      <c r="BL6" s="267"/>
      <c r="BM6" s="267"/>
      <c r="BN6" s="267"/>
      <c r="BO6" s="267"/>
      <c r="BP6" s="267"/>
      <c r="BQ6" s="267"/>
      <c r="BR6" s="273"/>
      <c r="BS6" s="273"/>
      <c r="BT6" s="273"/>
      <c r="BU6" s="273"/>
      <c r="BV6" s="273"/>
      <c r="BW6" s="273"/>
      <c r="BX6" s="273"/>
      <c r="BY6" s="273"/>
    </row>
    <row r="7" spans="1:77">
      <c r="A7" s="262">
        <v>10500</v>
      </c>
      <c r="B7" s="263" t="s">
        <v>2</v>
      </c>
      <c r="C7" s="264">
        <v>11372</v>
      </c>
      <c r="D7" s="265"/>
      <c r="E7" s="266"/>
      <c r="F7" s="265"/>
      <c r="G7" s="265"/>
      <c r="H7" s="265"/>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8"/>
      <c r="AO7" s="268"/>
      <c r="AP7" s="268"/>
      <c r="AQ7" s="268"/>
      <c r="AR7" s="268"/>
      <c r="AS7" s="268"/>
      <c r="AT7" s="268"/>
      <c r="AU7" s="268"/>
      <c r="AV7" s="269"/>
      <c r="AW7" s="270"/>
      <c r="AX7" s="271"/>
      <c r="AY7" s="271"/>
      <c r="AZ7" s="272"/>
      <c r="BA7" s="272"/>
      <c r="BB7" s="267"/>
      <c r="BC7" s="267"/>
      <c r="BD7" s="267"/>
      <c r="BE7" s="267"/>
      <c r="BF7" s="267"/>
      <c r="BG7" s="267"/>
      <c r="BH7" s="267"/>
      <c r="BI7" s="267"/>
      <c r="BJ7" s="267"/>
      <c r="BK7" s="267"/>
      <c r="BL7" s="267"/>
      <c r="BM7" s="267"/>
      <c r="BN7" s="267"/>
      <c r="BO7" s="267"/>
      <c r="BP7" s="267"/>
      <c r="BQ7" s="267"/>
      <c r="BR7" s="273"/>
      <c r="BS7" s="273"/>
      <c r="BT7" s="273"/>
      <c r="BU7" s="273"/>
      <c r="BV7" s="273"/>
      <c r="BW7" s="273"/>
      <c r="BX7" s="273"/>
      <c r="BY7" s="273"/>
    </row>
    <row r="8" spans="1:77">
      <c r="A8" s="262">
        <v>10700</v>
      </c>
      <c r="B8" s="263" t="s">
        <v>342</v>
      </c>
      <c r="C8" s="264">
        <v>83007</v>
      </c>
      <c r="D8" s="265"/>
      <c r="E8" s="266"/>
      <c r="F8" s="265"/>
      <c r="G8" s="265"/>
      <c r="H8" s="265"/>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8"/>
      <c r="AO8" s="268"/>
      <c r="AP8" s="268"/>
      <c r="AQ8" s="268"/>
      <c r="AR8" s="268"/>
      <c r="AS8" s="268"/>
      <c r="AT8" s="268"/>
      <c r="AU8" s="268"/>
      <c r="AV8" s="269"/>
      <c r="AW8" s="270"/>
      <c r="AX8" s="271"/>
      <c r="AY8" s="271"/>
      <c r="AZ8" s="272"/>
      <c r="BA8" s="272"/>
      <c r="BB8" s="267"/>
      <c r="BC8" s="267"/>
      <c r="BD8" s="267"/>
      <c r="BE8" s="267"/>
      <c r="BF8" s="267"/>
      <c r="BG8" s="267"/>
      <c r="BH8" s="267"/>
      <c r="BI8" s="267"/>
      <c r="BJ8" s="267"/>
      <c r="BK8" s="267"/>
      <c r="BL8" s="267"/>
      <c r="BM8" s="267"/>
      <c r="BN8" s="267"/>
      <c r="BO8" s="267"/>
      <c r="BP8" s="267"/>
      <c r="BQ8" s="267"/>
      <c r="BR8" s="273"/>
      <c r="BS8" s="273"/>
      <c r="BT8" s="273"/>
      <c r="BU8" s="273"/>
      <c r="BV8" s="273"/>
      <c r="BW8" s="273"/>
      <c r="BX8" s="273"/>
      <c r="BY8" s="273"/>
    </row>
    <row r="9" spans="1:77">
      <c r="A9" s="262">
        <v>10800</v>
      </c>
      <c r="B9" s="263" t="s">
        <v>3</v>
      </c>
      <c r="C9" s="264">
        <v>346034</v>
      </c>
      <c r="D9" s="265"/>
      <c r="E9" s="266"/>
      <c r="F9" s="265"/>
      <c r="G9" s="265"/>
      <c r="H9" s="265"/>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8"/>
      <c r="AO9" s="268"/>
      <c r="AP9" s="268"/>
      <c r="AQ9" s="268"/>
      <c r="AR9" s="268"/>
      <c r="AS9" s="268"/>
      <c r="AT9" s="268"/>
      <c r="AU9" s="268"/>
      <c r="AV9" s="269"/>
      <c r="AW9" s="270"/>
      <c r="AX9" s="271"/>
      <c r="AY9" s="271"/>
      <c r="AZ9" s="272"/>
      <c r="BA9" s="272"/>
      <c r="BB9" s="267"/>
      <c r="BC9" s="267"/>
      <c r="BD9" s="267"/>
      <c r="BE9" s="267"/>
      <c r="BF9" s="267"/>
      <c r="BG9" s="267"/>
      <c r="BH9" s="267"/>
      <c r="BI9" s="267"/>
      <c r="BJ9" s="267"/>
      <c r="BK9" s="267"/>
      <c r="BL9" s="267"/>
      <c r="BM9" s="267"/>
      <c r="BN9" s="267"/>
      <c r="BO9" s="267"/>
      <c r="BP9" s="267"/>
      <c r="BQ9" s="267"/>
      <c r="BR9" s="273"/>
      <c r="BS9" s="273"/>
      <c r="BT9" s="273"/>
      <c r="BU9" s="273"/>
      <c r="BV9" s="273"/>
      <c r="BW9" s="273"/>
      <c r="BX9" s="273"/>
      <c r="BY9" s="273"/>
    </row>
    <row r="10" spans="1:77">
      <c r="A10" s="262">
        <v>10850</v>
      </c>
      <c r="B10" s="263" t="s">
        <v>4</v>
      </c>
      <c r="C10" s="264">
        <v>3833</v>
      </c>
      <c r="D10" s="265"/>
      <c r="E10" s="266"/>
      <c r="F10" s="265"/>
      <c r="G10" s="265"/>
      <c r="H10" s="265"/>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8"/>
      <c r="AO10" s="268"/>
      <c r="AP10" s="268"/>
      <c r="AQ10" s="268"/>
      <c r="AR10" s="268"/>
      <c r="AS10" s="268"/>
      <c r="AT10" s="268"/>
      <c r="AU10" s="268"/>
      <c r="AV10" s="269"/>
      <c r="AW10" s="270"/>
      <c r="AX10" s="271"/>
      <c r="AY10" s="271"/>
      <c r="AZ10" s="272"/>
      <c r="BA10" s="272"/>
      <c r="BB10" s="267"/>
      <c r="BC10" s="267"/>
      <c r="BD10" s="267"/>
      <c r="BE10" s="267"/>
      <c r="BF10" s="267"/>
      <c r="BG10" s="267"/>
      <c r="BH10" s="267"/>
      <c r="BI10" s="267"/>
      <c r="BJ10" s="267"/>
      <c r="BK10" s="267"/>
      <c r="BL10" s="267"/>
      <c r="BM10" s="267"/>
      <c r="BN10" s="267"/>
      <c r="BO10" s="267"/>
      <c r="BP10" s="267"/>
      <c r="BQ10" s="267"/>
      <c r="BR10" s="273"/>
      <c r="BS10" s="273"/>
      <c r="BT10" s="273"/>
      <c r="BU10" s="273"/>
      <c r="BV10" s="273"/>
      <c r="BW10" s="273"/>
      <c r="BX10" s="273"/>
      <c r="BY10" s="273"/>
    </row>
    <row r="11" spans="1:77">
      <c r="A11" s="262">
        <v>10900</v>
      </c>
      <c r="B11" s="263" t="s">
        <v>5</v>
      </c>
      <c r="C11" s="264">
        <v>31058</v>
      </c>
      <c r="D11" s="265"/>
      <c r="E11" s="266"/>
      <c r="F11" s="265"/>
      <c r="G11" s="265"/>
      <c r="H11" s="265"/>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8"/>
      <c r="AO11" s="268"/>
      <c r="AP11" s="268"/>
      <c r="AQ11" s="268"/>
      <c r="AR11" s="268"/>
      <c r="AS11" s="268"/>
      <c r="AT11" s="268"/>
      <c r="AU11" s="268"/>
      <c r="AV11" s="269"/>
      <c r="AW11" s="270"/>
      <c r="AX11" s="271"/>
      <c r="AY11" s="271"/>
      <c r="AZ11" s="272"/>
      <c r="BA11" s="272"/>
      <c r="BB11" s="267"/>
      <c r="BC11" s="267"/>
      <c r="BD11" s="267"/>
      <c r="BE11" s="267"/>
      <c r="BF11" s="267"/>
      <c r="BG11" s="267"/>
      <c r="BH11" s="267"/>
      <c r="BI11" s="267"/>
      <c r="BJ11" s="267"/>
      <c r="BK11" s="267"/>
      <c r="BL11" s="267"/>
      <c r="BM11" s="267"/>
      <c r="BN11" s="267"/>
      <c r="BO11" s="267"/>
      <c r="BP11" s="267"/>
      <c r="BQ11" s="267"/>
      <c r="BR11" s="273"/>
      <c r="BS11" s="273"/>
      <c r="BT11" s="273"/>
      <c r="BU11" s="273"/>
      <c r="BV11" s="273"/>
      <c r="BW11" s="273"/>
      <c r="BX11" s="273"/>
      <c r="BY11" s="273"/>
    </row>
    <row r="12" spans="1:77">
      <c r="A12" s="262">
        <v>10910</v>
      </c>
      <c r="B12" s="263" t="s">
        <v>6</v>
      </c>
      <c r="C12" s="264">
        <v>5740</v>
      </c>
      <c r="D12" s="265"/>
      <c r="E12" s="266"/>
      <c r="F12" s="265"/>
      <c r="G12" s="265"/>
      <c r="H12" s="265"/>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8"/>
      <c r="AO12" s="268"/>
      <c r="AP12" s="268"/>
      <c r="AQ12" s="268"/>
      <c r="AR12" s="268"/>
      <c r="AS12" s="268"/>
      <c r="AT12" s="268"/>
      <c r="AU12" s="268"/>
      <c r="AV12" s="269"/>
      <c r="AW12" s="270"/>
      <c r="AX12" s="271"/>
      <c r="AY12" s="271"/>
      <c r="AZ12" s="272"/>
      <c r="BA12" s="272"/>
      <c r="BB12" s="267"/>
      <c r="BC12" s="267"/>
      <c r="BD12" s="267"/>
      <c r="BE12" s="267"/>
      <c r="BF12" s="267"/>
      <c r="BG12" s="267"/>
      <c r="BH12" s="267"/>
      <c r="BI12" s="267"/>
      <c r="BJ12" s="267"/>
      <c r="BK12" s="267"/>
      <c r="BL12" s="267"/>
      <c r="BM12" s="267"/>
      <c r="BN12" s="267"/>
      <c r="BO12" s="267"/>
      <c r="BP12" s="267"/>
      <c r="BQ12" s="267"/>
      <c r="BR12" s="273"/>
      <c r="BS12" s="273"/>
      <c r="BT12" s="273"/>
      <c r="BU12" s="273"/>
      <c r="BV12" s="273"/>
      <c r="BW12" s="273"/>
      <c r="BX12" s="273"/>
      <c r="BY12" s="273"/>
    </row>
    <row r="13" spans="1:77">
      <c r="A13" s="262">
        <v>10930</v>
      </c>
      <c r="B13" s="263" t="s">
        <v>7</v>
      </c>
      <c r="C13" s="264">
        <v>100750</v>
      </c>
      <c r="D13" s="265"/>
      <c r="E13" s="266"/>
      <c r="F13" s="265"/>
      <c r="G13" s="265"/>
      <c r="H13" s="265"/>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8"/>
      <c r="AO13" s="268"/>
      <c r="AP13" s="268"/>
      <c r="AQ13" s="268"/>
      <c r="AR13" s="268"/>
      <c r="AS13" s="268"/>
      <c r="AT13" s="268"/>
      <c r="AU13" s="268"/>
      <c r="AV13" s="269"/>
      <c r="AW13" s="270"/>
      <c r="AX13" s="271"/>
      <c r="AY13" s="271"/>
      <c r="AZ13" s="272"/>
      <c r="BA13" s="272"/>
      <c r="BB13" s="267"/>
      <c r="BC13" s="267"/>
      <c r="BD13" s="267"/>
      <c r="BE13" s="267"/>
      <c r="BF13" s="267"/>
      <c r="BG13" s="267"/>
      <c r="BH13" s="267"/>
      <c r="BI13" s="267"/>
      <c r="BJ13" s="267"/>
      <c r="BK13" s="267"/>
      <c r="BL13" s="267"/>
      <c r="BM13" s="267"/>
      <c r="BN13" s="267"/>
      <c r="BO13" s="267"/>
      <c r="BP13" s="267"/>
      <c r="BQ13" s="267"/>
      <c r="BR13" s="273"/>
      <c r="BS13" s="273"/>
      <c r="BT13" s="273"/>
      <c r="BU13" s="273"/>
      <c r="BV13" s="273"/>
      <c r="BW13" s="273"/>
      <c r="BX13" s="273"/>
      <c r="BY13" s="273"/>
    </row>
    <row r="14" spans="1:77">
      <c r="A14" s="262">
        <v>10940</v>
      </c>
      <c r="B14" s="263" t="s">
        <v>8</v>
      </c>
      <c r="C14" s="264">
        <v>12901</v>
      </c>
      <c r="D14" s="265"/>
      <c r="E14" s="266"/>
      <c r="F14" s="265"/>
      <c r="G14" s="265"/>
      <c r="H14" s="265"/>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8"/>
      <c r="AO14" s="268"/>
      <c r="AP14" s="268"/>
      <c r="AQ14" s="268"/>
      <c r="AR14" s="268"/>
      <c r="AS14" s="268"/>
      <c r="AT14" s="268"/>
      <c r="AU14" s="268"/>
      <c r="AV14" s="269"/>
      <c r="AW14" s="270"/>
      <c r="AX14" s="271"/>
      <c r="AY14" s="271"/>
      <c r="AZ14" s="272"/>
      <c r="BA14" s="272"/>
      <c r="BB14" s="267"/>
      <c r="BC14" s="267"/>
      <c r="BD14" s="267"/>
      <c r="BE14" s="267"/>
      <c r="BF14" s="267"/>
      <c r="BG14" s="267"/>
      <c r="BH14" s="267"/>
      <c r="BI14" s="267"/>
      <c r="BJ14" s="267"/>
      <c r="BK14" s="267"/>
      <c r="BL14" s="267"/>
      <c r="BM14" s="267"/>
      <c r="BN14" s="267"/>
      <c r="BO14" s="267"/>
      <c r="BP14" s="267"/>
      <c r="BQ14" s="267"/>
      <c r="BR14" s="273"/>
      <c r="BS14" s="273"/>
      <c r="BT14" s="273"/>
      <c r="BU14" s="273"/>
      <c r="BV14" s="273"/>
      <c r="BW14" s="273"/>
      <c r="BX14" s="273"/>
      <c r="BY14" s="273"/>
    </row>
    <row r="15" spans="1:77">
      <c r="A15" s="262">
        <v>10950</v>
      </c>
      <c r="B15" s="263" t="s">
        <v>9</v>
      </c>
      <c r="C15" s="264">
        <v>14231</v>
      </c>
      <c r="D15" s="265"/>
      <c r="E15" s="266"/>
      <c r="F15" s="265"/>
      <c r="G15" s="265"/>
      <c r="H15" s="265"/>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8"/>
      <c r="AO15" s="268"/>
      <c r="AP15" s="268"/>
      <c r="AQ15" s="268"/>
      <c r="AR15" s="268"/>
      <c r="AS15" s="268"/>
      <c r="AT15" s="268"/>
      <c r="AU15" s="268"/>
      <c r="AV15" s="269"/>
      <c r="AW15" s="270"/>
      <c r="AX15" s="271"/>
      <c r="AY15" s="271"/>
      <c r="AZ15" s="272"/>
      <c r="BA15" s="272"/>
      <c r="BB15" s="267"/>
      <c r="BC15" s="267"/>
      <c r="BD15" s="267"/>
      <c r="BE15" s="267"/>
      <c r="BF15" s="267"/>
      <c r="BG15" s="267"/>
      <c r="BH15" s="267"/>
      <c r="BI15" s="267"/>
      <c r="BJ15" s="267"/>
      <c r="BK15" s="267"/>
      <c r="BL15" s="267"/>
      <c r="BM15" s="267"/>
      <c r="BN15" s="267"/>
      <c r="BO15" s="267"/>
      <c r="BP15" s="267"/>
      <c r="BQ15" s="267"/>
      <c r="BR15" s="273"/>
      <c r="BS15" s="273"/>
      <c r="BT15" s="273"/>
      <c r="BU15" s="273"/>
      <c r="BV15" s="273"/>
      <c r="BW15" s="273"/>
      <c r="BX15" s="273"/>
      <c r="BY15" s="273"/>
    </row>
    <row r="16" spans="1:77" ht="15.75">
      <c r="A16" s="275">
        <v>11050</v>
      </c>
      <c r="B16" s="226" t="s">
        <v>396</v>
      </c>
      <c r="C16" s="264">
        <v>4534</v>
      </c>
      <c r="D16" s="265"/>
      <c r="E16" s="266"/>
      <c r="F16" s="265"/>
      <c r="G16" s="265"/>
      <c r="H16" s="265"/>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8"/>
      <c r="AO16" s="268"/>
      <c r="AP16" s="268"/>
      <c r="AQ16" s="268"/>
      <c r="AR16" s="268"/>
      <c r="AS16" s="268"/>
      <c r="AT16" s="268"/>
      <c r="AU16" s="268"/>
      <c r="AV16" s="269"/>
      <c r="AW16" s="270"/>
      <c r="AX16" s="271"/>
      <c r="AY16" s="271"/>
      <c r="AZ16" s="272"/>
      <c r="BA16" s="272"/>
      <c r="BB16" s="267"/>
      <c r="BC16" s="267"/>
      <c r="BD16" s="267"/>
      <c r="BE16" s="267"/>
      <c r="BF16" s="267"/>
      <c r="BG16" s="267"/>
      <c r="BH16" s="267"/>
      <c r="BI16" s="267"/>
      <c r="BJ16" s="267"/>
      <c r="BK16" s="267"/>
      <c r="BL16" s="267"/>
      <c r="BM16" s="267"/>
      <c r="BN16" s="267"/>
      <c r="BO16" s="267"/>
      <c r="BP16" s="267"/>
      <c r="BQ16" s="267"/>
      <c r="BR16" s="273"/>
      <c r="BS16" s="273"/>
      <c r="BT16" s="273"/>
      <c r="BU16" s="273"/>
      <c r="BV16" s="273"/>
      <c r="BW16" s="273"/>
      <c r="BX16" s="273"/>
      <c r="BY16" s="273"/>
    </row>
    <row r="17" spans="1:77">
      <c r="A17" s="262">
        <v>11300</v>
      </c>
      <c r="B17" s="263" t="s">
        <v>10</v>
      </c>
      <c r="C17" s="264">
        <v>88486</v>
      </c>
      <c r="D17" s="265"/>
      <c r="E17" s="266"/>
      <c r="F17" s="265"/>
      <c r="G17" s="265"/>
      <c r="H17" s="265"/>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8"/>
      <c r="AO17" s="268"/>
      <c r="AP17" s="268"/>
      <c r="AQ17" s="268"/>
      <c r="AR17" s="268"/>
      <c r="AS17" s="268"/>
      <c r="AT17" s="268"/>
      <c r="AU17" s="268"/>
      <c r="AV17" s="269"/>
      <c r="AW17" s="270"/>
      <c r="AX17" s="271"/>
      <c r="AY17" s="271"/>
      <c r="AZ17" s="272"/>
      <c r="BA17" s="272"/>
      <c r="BB17" s="267"/>
      <c r="BC17" s="267"/>
      <c r="BD17" s="267"/>
      <c r="BE17" s="267"/>
      <c r="BF17" s="267"/>
      <c r="BG17" s="267"/>
      <c r="BH17" s="267"/>
      <c r="BI17" s="267"/>
      <c r="BJ17" s="267"/>
      <c r="BK17" s="267"/>
      <c r="BL17" s="267"/>
      <c r="BM17" s="267"/>
      <c r="BN17" s="267"/>
      <c r="BO17" s="267"/>
      <c r="BP17" s="267"/>
      <c r="BQ17" s="267"/>
      <c r="BR17" s="273"/>
      <c r="BS17" s="273"/>
      <c r="BT17" s="273"/>
      <c r="BU17" s="273"/>
      <c r="BV17" s="273"/>
      <c r="BW17" s="273"/>
      <c r="BX17" s="273"/>
      <c r="BY17" s="273"/>
    </row>
    <row r="18" spans="1:77">
      <c r="A18" s="262">
        <v>11310</v>
      </c>
      <c r="B18" s="263" t="s">
        <v>11</v>
      </c>
      <c r="C18" s="264">
        <v>10610</v>
      </c>
      <c r="D18" s="265"/>
      <c r="E18" s="266"/>
      <c r="F18" s="265"/>
      <c r="G18" s="265"/>
      <c r="H18" s="265"/>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8"/>
      <c r="AO18" s="268"/>
      <c r="AP18" s="268"/>
      <c r="AQ18" s="268"/>
      <c r="AR18" s="268"/>
      <c r="AS18" s="268"/>
      <c r="AT18" s="268"/>
      <c r="AU18" s="268"/>
      <c r="AV18" s="269"/>
      <c r="AW18" s="270"/>
      <c r="AX18" s="271"/>
      <c r="AY18" s="271"/>
      <c r="AZ18" s="272"/>
      <c r="BA18" s="272"/>
      <c r="BB18" s="267"/>
      <c r="BC18" s="267"/>
      <c r="BD18" s="267"/>
      <c r="BE18" s="267"/>
      <c r="BF18" s="267"/>
      <c r="BG18" s="267"/>
      <c r="BH18" s="267"/>
      <c r="BI18" s="267"/>
      <c r="BJ18" s="267"/>
      <c r="BK18" s="267"/>
      <c r="BL18" s="267"/>
      <c r="BM18" s="267"/>
      <c r="BN18" s="267"/>
      <c r="BO18" s="267"/>
      <c r="BP18" s="267"/>
      <c r="BQ18" s="267"/>
      <c r="BR18" s="273"/>
      <c r="BS18" s="273"/>
      <c r="BT18" s="273"/>
      <c r="BU18" s="273"/>
      <c r="BV18" s="273"/>
      <c r="BW18" s="273"/>
      <c r="BX18" s="273"/>
      <c r="BY18" s="273"/>
    </row>
    <row r="19" spans="1:77">
      <c r="A19" s="262">
        <v>11600</v>
      </c>
      <c r="B19" s="263" t="s">
        <v>12</v>
      </c>
      <c r="C19" s="264">
        <v>35746</v>
      </c>
      <c r="D19" s="265"/>
      <c r="E19" s="266"/>
      <c r="F19" s="265"/>
      <c r="G19" s="265"/>
      <c r="H19" s="265"/>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8"/>
      <c r="AO19" s="268"/>
      <c r="AP19" s="268"/>
      <c r="AQ19" s="268"/>
      <c r="AR19" s="268"/>
      <c r="AS19" s="268"/>
      <c r="AT19" s="268"/>
      <c r="AU19" s="268"/>
      <c r="AV19" s="269"/>
      <c r="AW19" s="270"/>
      <c r="AX19" s="271"/>
      <c r="AY19" s="271"/>
      <c r="AZ19" s="272"/>
      <c r="BA19" s="272"/>
      <c r="BB19" s="267"/>
      <c r="BC19" s="267"/>
      <c r="BD19" s="267"/>
      <c r="BE19" s="267"/>
      <c r="BF19" s="267"/>
      <c r="BG19" s="267"/>
      <c r="BH19" s="267"/>
      <c r="BI19" s="267"/>
      <c r="BJ19" s="267"/>
      <c r="BK19" s="267"/>
      <c r="BL19" s="267"/>
      <c r="BM19" s="267"/>
      <c r="BN19" s="267"/>
      <c r="BO19" s="267"/>
      <c r="BP19" s="267"/>
      <c r="BQ19" s="267"/>
      <c r="BR19" s="273"/>
      <c r="BS19" s="273"/>
      <c r="BT19" s="273"/>
      <c r="BU19" s="273"/>
      <c r="BV19" s="273"/>
      <c r="BW19" s="273"/>
      <c r="BX19" s="273"/>
      <c r="BY19" s="273"/>
    </row>
    <row r="20" spans="1:77">
      <c r="A20" s="262">
        <v>11900</v>
      </c>
      <c r="B20" s="263" t="s">
        <v>13</v>
      </c>
      <c r="C20" s="264">
        <v>4923</v>
      </c>
      <c r="D20" s="265"/>
      <c r="E20" s="266"/>
      <c r="F20" s="265"/>
      <c r="G20" s="265"/>
      <c r="H20" s="265"/>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8"/>
      <c r="AO20" s="268"/>
      <c r="AP20" s="268"/>
      <c r="AQ20" s="268"/>
      <c r="AR20" s="268"/>
      <c r="AS20" s="268"/>
      <c r="AT20" s="268"/>
      <c r="AU20" s="268"/>
      <c r="AV20" s="269"/>
      <c r="AW20" s="270"/>
      <c r="AX20" s="271"/>
      <c r="AY20" s="271"/>
      <c r="AZ20" s="272"/>
      <c r="BA20" s="272"/>
      <c r="BB20" s="267"/>
      <c r="BC20" s="267"/>
      <c r="BD20" s="267"/>
      <c r="BE20" s="267"/>
      <c r="BF20" s="267"/>
      <c r="BG20" s="267"/>
      <c r="BH20" s="267"/>
      <c r="BI20" s="267"/>
      <c r="BJ20" s="267"/>
      <c r="BK20" s="267"/>
      <c r="BL20" s="267"/>
      <c r="BM20" s="267"/>
      <c r="BN20" s="267"/>
      <c r="BO20" s="267"/>
      <c r="BP20" s="267"/>
      <c r="BQ20" s="267"/>
      <c r="BR20" s="273"/>
      <c r="BS20" s="273"/>
      <c r="BT20" s="273"/>
      <c r="BU20" s="273"/>
      <c r="BV20" s="273"/>
      <c r="BW20" s="273"/>
      <c r="BX20" s="273"/>
      <c r="BY20" s="273"/>
    </row>
    <row r="21" spans="1:77">
      <c r="A21" s="262">
        <v>12100</v>
      </c>
      <c r="B21" s="263" t="s">
        <v>14</v>
      </c>
      <c r="C21" s="264">
        <v>4396</v>
      </c>
      <c r="D21" s="265"/>
      <c r="E21" s="266"/>
      <c r="F21" s="265"/>
      <c r="G21" s="265"/>
      <c r="H21" s="265"/>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8"/>
      <c r="AO21" s="268"/>
      <c r="AP21" s="268"/>
      <c r="AQ21" s="268"/>
      <c r="AR21" s="268"/>
      <c r="AS21" s="268"/>
      <c r="AT21" s="268"/>
      <c r="AU21" s="268"/>
      <c r="AV21" s="269"/>
      <c r="AW21" s="270"/>
      <c r="AX21" s="271"/>
      <c r="AY21" s="271"/>
      <c r="AZ21" s="272"/>
      <c r="BA21" s="272"/>
      <c r="BB21" s="267"/>
      <c r="BC21" s="267"/>
      <c r="BD21" s="267"/>
      <c r="BE21" s="267"/>
      <c r="BF21" s="267"/>
      <c r="BG21" s="267"/>
      <c r="BH21" s="267"/>
      <c r="BI21" s="267"/>
      <c r="BJ21" s="267"/>
      <c r="BK21" s="267"/>
      <c r="BL21" s="267"/>
      <c r="BM21" s="267"/>
      <c r="BN21" s="267"/>
      <c r="BO21" s="267"/>
      <c r="BP21" s="267"/>
      <c r="BQ21" s="267"/>
      <c r="BR21" s="273"/>
      <c r="BS21" s="273"/>
      <c r="BT21" s="273"/>
      <c r="BU21" s="273"/>
      <c r="BV21" s="273"/>
      <c r="BW21" s="273"/>
      <c r="BX21" s="273"/>
      <c r="BY21" s="273"/>
    </row>
    <row r="22" spans="1:77">
      <c r="A22" s="262">
        <v>12150</v>
      </c>
      <c r="B22" s="263" t="s">
        <v>15</v>
      </c>
      <c r="C22" s="264">
        <v>523</v>
      </c>
      <c r="D22" s="265"/>
      <c r="E22" s="266"/>
      <c r="F22" s="265"/>
      <c r="G22" s="265"/>
      <c r="H22" s="265"/>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8"/>
      <c r="AO22" s="268"/>
      <c r="AP22" s="268"/>
      <c r="AQ22" s="268"/>
      <c r="AR22" s="268"/>
      <c r="AS22" s="268"/>
      <c r="AT22" s="268"/>
      <c r="AU22" s="268"/>
      <c r="AV22" s="269"/>
      <c r="AW22" s="270"/>
      <c r="AX22" s="271"/>
      <c r="AY22" s="271"/>
      <c r="AZ22" s="272"/>
      <c r="BA22" s="272"/>
      <c r="BB22" s="267"/>
      <c r="BC22" s="267"/>
      <c r="BD22" s="267"/>
      <c r="BE22" s="267"/>
      <c r="BF22" s="267"/>
      <c r="BG22" s="267"/>
      <c r="BH22" s="267"/>
      <c r="BI22" s="267"/>
      <c r="BJ22" s="267"/>
      <c r="BK22" s="267"/>
      <c r="BL22" s="267"/>
      <c r="BM22" s="267"/>
      <c r="BN22" s="267"/>
      <c r="BO22" s="267"/>
      <c r="BP22" s="267"/>
      <c r="BQ22" s="267"/>
      <c r="BR22" s="273"/>
      <c r="BS22" s="273"/>
      <c r="BT22" s="273"/>
      <c r="BU22" s="273"/>
      <c r="BV22" s="273"/>
      <c r="BW22" s="273"/>
      <c r="BX22" s="273"/>
      <c r="BY22" s="273"/>
    </row>
    <row r="23" spans="1:77">
      <c r="A23" s="262">
        <v>12160</v>
      </c>
      <c r="B23" s="263" t="s">
        <v>16</v>
      </c>
      <c r="C23" s="264">
        <v>34546</v>
      </c>
      <c r="D23" s="265"/>
      <c r="E23" s="266"/>
      <c r="F23" s="265"/>
      <c r="G23" s="265"/>
      <c r="H23" s="265"/>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8"/>
      <c r="AO23" s="268"/>
      <c r="AP23" s="268"/>
      <c r="AQ23" s="268"/>
      <c r="AR23" s="268"/>
      <c r="AS23" s="268"/>
      <c r="AT23" s="268"/>
      <c r="AU23" s="268"/>
      <c r="AV23" s="269"/>
      <c r="AW23" s="270"/>
      <c r="AX23" s="271"/>
      <c r="AY23" s="271"/>
      <c r="AZ23" s="272"/>
      <c r="BA23" s="272"/>
      <c r="BB23" s="267"/>
      <c r="BC23" s="267"/>
      <c r="BD23" s="267"/>
      <c r="BE23" s="267"/>
      <c r="BF23" s="267"/>
      <c r="BG23" s="267"/>
      <c r="BH23" s="267"/>
      <c r="BI23" s="267"/>
      <c r="BJ23" s="267"/>
      <c r="BK23" s="267"/>
      <c r="BL23" s="267"/>
      <c r="BM23" s="267"/>
      <c r="BN23" s="267"/>
      <c r="BO23" s="267"/>
      <c r="BP23" s="267"/>
      <c r="BQ23" s="267"/>
      <c r="BR23" s="273"/>
      <c r="BS23" s="273"/>
      <c r="BT23" s="273"/>
      <c r="BU23" s="273"/>
      <c r="BV23" s="273"/>
      <c r="BW23" s="273"/>
      <c r="BX23" s="273"/>
      <c r="BY23" s="273"/>
    </row>
    <row r="24" spans="1:77">
      <c r="A24" s="262">
        <v>12220</v>
      </c>
      <c r="B24" s="263" t="s">
        <v>17</v>
      </c>
      <c r="C24" s="264">
        <v>868428</v>
      </c>
      <c r="D24" s="265"/>
      <c r="E24" s="266"/>
      <c r="F24" s="265"/>
      <c r="G24" s="265"/>
      <c r="H24" s="265"/>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8"/>
      <c r="AO24" s="268"/>
      <c r="AP24" s="268"/>
      <c r="AQ24" s="268"/>
      <c r="AR24" s="268"/>
      <c r="AS24" s="268"/>
      <c r="AT24" s="268"/>
      <c r="AU24" s="268"/>
      <c r="AV24" s="269"/>
      <c r="AW24" s="270"/>
      <c r="AX24" s="271"/>
      <c r="AY24" s="271"/>
      <c r="AZ24" s="272"/>
      <c r="BA24" s="272"/>
      <c r="BB24" s="267"/>
      <c r="BC24" s="267"/>
      <c r="BD24" s="267"/>
      <c r="BE24" s="267"/>
      <c r="BF24" s="267"/>
      <c r="BG24" s="267"/>
      <c r="BH24" s="267"/>
      <c r="BI24" s="267"/>
      <c r="BJ24" s="267"/>
      <c r="BK24" s="267"/>
      <c r="BL24" s="267"/>
      <c r="BM24" s="267"/>
      <c r="BN24" s="267"/>
      <c r="BO24" s="267"/>
      <c r="BP24" s="267"/>
      <c r="BQ24" s="267"/>
      <c r="BR24" s="273"/>
      <c r="BS24" s="273"/>
      <c r="BT24" s="273"/>
      <c r="BU24" s="273"/>
      <c r="BV24" s="273"/>
      <c r="BW24" s="273"/>
      <c r="BX24" s="273"/>
      <c r="BY24" s="273"/>
    </row>
    <row r="25" spans="1:77">
      <c r="A25" s="262">
        <v>12510</v>
      </c>
      <c r="B25" s="263" t="s">
        <v>18</v>
      </c>
      <c r="C25" s="264">
        <v>88386</v>
      </c>
      <c r="D25" s="265"/>
      <c r="E25" s="266"/>
      <c r="F25" s="265"/>
      <c r="G25" s="265"/>
      <c r="H25" s="265"/>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8"/>
      <c r="AO25" s="268"/>
      <c r="AP25" s="268"/>
      <c r="AQ25" s="268"/>
      <c r="AR25" s="268"/>
      <c r="AS25" s="268"/>
      <c r="AT25" s="268"/>
      <c r="AU25" s="268"/>
      <c r="AV25" s="269"/>
      <c r="AW25" s="270"/>
      <c r="AX25" s="271"/>
      <c r="AY25" s="271"/>
      <c r="AZ25" s="272"/>
      <c r="BA25" s="272"/>
      <c r="BB25" s="267"/>
      <c r="BC25" s="267"/>
      <c r="BD25" s="267"/>
      <c r="BE25" s="267"/>
      <c r="BF25" s="267"/>
      <c r="BG25" s="267"/>
      <c r="BH25" s="267"/>
      <c r="BI25" s="267"/>
      <c r="BJ25" s="267"/>
      <c r="BK25" s="267"/>
      <c r="BL25" s="267"/>
      <c r="BM25" s="267"/>
      <c r="BN25" s="267"/>
      <c r="BO25" s="267"/>
      <c r="BP25" s="267"/>
      <c r="BQ25" s="267"/>
      <c r="BR25" s="273"/>
      <c r="BS25" s="273"/>
      <c r="BT25" s="273"/>
      <c r="BU25" s="273"/>
      <c r="BV25" s="273"/>
      <c r="BW25" s="273"/>
      <c r="BX25" s="273"/>
      <c r="BY25" s="273"/>
    </row>
    <row r="26" spans="1:77">
      <c r="A26" s="262">
        <v>12600</v>
      </c>
      <c r="B26" s="263" t="s">
        <v>19</v>
      </c>
      <c r="C26" s="264">
        <v>37345</v>
      </c>
      <c r="D26" s="265"/>
      <c r="E26" s="266"/>
      <c r="F26" s="265"/>
      <c r="G26" s="265"/>
      <c r="H26" s="265"/>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8"/>
      <c r="AO26" s="268"/>
      <c r="AP26" s="268"/>
      <c r="AQ26" s="268"/>
      <c r="AR26" s="268"/>
      <c r="AS26" s="268"/>
      <c r="AT26" s="268"/>
      <c r="AU26" s="268"/>
      <c r="AV26" s="269"/>
      <c r="AW26" s="270"/>
      <c r="AX26" s="271"/>
      <c r="AY26" s="271"/>
      <c r="AZ26" s="272"/>
      <c r="BA26" s="272"/>
      <c r="BB26" s="267"/>
      <c r="BC26" s="267"/>
      <c r="BD26" s="267"/>
      <c r="BE26" s="267"/>
      <c r="BF26" s="267"/>
      <c r="BG26" s="267"/>
      <c r="BH26" s="267"/>
      <c r="BI26" s="267"/>
      <c r="BJ26" s="267"/>
      <c r="BK26" s="267"/>
      <c r="BL26" s="267"/>
      <c r="BM26" s="267"/>
      <c r="BN26" s="267"/>
      <c r="BO26" s="267"/>
      <c r="BP26" s="267"/>
      <c r="BQ26" s="267"/>
      <c r="BR26" s="273"/>
      <c r="BS26" s="273"/>
      <c r="BT26" s="273"/>
      <c r="BU26" s="273"/>
      <c r="BV26" s="273"/>
      <c r="BW26" s="273"/>
      <c r="BX26" s="273"/>
      <c r="BY26" s="273"/>
    </row>
    <row r="27" spans="1:77">
      <c r="A27" s="262">
        <v>12700</v>
      </c>
      <c r="B27" s="263" t="s">
        <v>20</v>
      </c>
      <c r="C27" s="264">
        <v>20872</v>
      </c>
      <c r="D27" s="265"/>
      <c r="E27" s="266"/>
      <c r="F27" s="265"/>
      <c r="G27" s="265"/>
      <c r="H27" s="265"/>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8"/>
      <c r="AO27" s="268"/>
      <c r="AP27" s="268"/>
      <c r="AQ27" s="268"/>
      <c r="AR27" s="268"/>
      <c r="AS27" s="268"/>
      <c r="AT27" s="268"/>
      <c r="AU27" s="268"/>
      <c r="AV27" s="269"/>
      <c r="AW27" s="270"/>
      <c r="AX27" s="271"/>
      <c r="AY27" s="271"/>
      <c r="AZ27" s="272"/>
      <c r="BA27" s="272"/>
      <c r="BB27" s="267"/>
      <c r="BC27" s="267"/>
      <c r="BD27" s="267"/>
      <c r="BE27" s="267"/>
      <c r="BF27" s="267"/>
      <c r="BG27" s="267"/>
      <c r="BH27" s="267"/>
      <c r="BI27" s="267"/>
      <c r="BJ27" s="267"/>
      <c r="BK27" s="267"/>
      <c r="BL27" s="267"/>
      <c r="BM27" s="267"/>
      <c r="BN27" s="267"/>
      <c r="BO27" s="267"/>
      <c r="BP27" s="267"/>
      <c r="BQ27" s="267"/>
      <c r="BR27" s="273"/>
      <c r="BS27" s="273"/>
      <c r="BT27" s="273"/>
      <c r="BU27" s="273"/>
      <c r="BV27" s="273"/>
      <c r="BW27" s="273"/>
      <c r="BX27" s="273"/>
      <c r="BY27" s="273"/>
    </row>
    <row r="28" spans="1:77">
      <c r="A28" s="262">
        <v>13500</v>
      </c>
      <c r="B28" s="263" t="s">
        <v>21</v>
      </c>
      <c r="C28" s="264">
        <v>76816</v>
      </c>
      <c r="D28" s="265"/>
      <c r="E28" s="266"/>
      <c r="F28" s="265"/>
      <c r="G28" s="265"/>
      <c r="H28" s="265"/>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8"/>
      <c r="AO28" s="268"/>
      <c r="AP28" s="268"/>
      <c r="AQ28" s="268"/>
      <c r="AR28" s="268"/>
      <c r="AS28" s="268"/>
      <c r="AT28" s="268"/>
      <c r="AU28" s="268"/>
      <c r="AV28" s="269"/>
      <c r="AW28" s="270"/>
      <c r="AX28" s="271"/>
      <c r="AY28" s="271"/>
      <c r="AZ28" s="272"/>
      <c r="BA28" s="272"/>
      <c r="BB28" s="267"/>
      <c r="BC28" s="267"/>
      <c r="BD28" s="267"/>
      <c r="BE28" s="267"/>
      <c r="BF28" s="267"/>
      <c r="BG28" s="267"/>
      <c r="BH28" s="267"/>
      <c r="BI28" s="267"/>
      <c r="BJ28" s="267"/>
      <c r="BK28" s="267"/>
      <c r="BL28" s="267"/>
      <c r="BM28" s="267"/>
      <c r="BN28" s="267"/>
      <c r="BO28" s="267"/>
      <c r="BP28" s="267"/>
      <c r="BQ28" s="267"/>
      <c r="BR28" s="273"/>
      <c r="BS28" s="273"/>
      <c r="BT28" s="273"/>
      <c r="BU28" s="273"/>
      <c r="BV28" s="273"/>
      <c r="BW28" s="273"/>
      <c r="BX28" s="273"/>
      <c r="BY28" s="273"/>
    </row>
    <row r="29" spans="1:77">
      <c r="A29" s="262">
        <v>13700</v>
      </c>
      <c r="B29" s="263" t="s">
        <v>22</v>
      </c>
      <c r="C29" s="264">
        <v>9571</v>
      </c>
      <c r="D29" s="265"/>
      <c r="E29" s="266"/>
      <c r="F29" s="265"/>
      <c r="G29" s="265"/>
      <c r="H29" s="265"/>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8"/>
      <c r="AO29" s="268"/>
      <c r="AP29" s="268"/>
      <c r="AQ29" s="268"/>
      <c r="AR29" s="268"/>
      <c r="AS29" s="268"/>
      <c r="AT29" s="268"/>
      <c r="AU29" s="268"/>
      <c r="AV29" s="269"/>
      <c r="AW29" s="270"/>
      <c r="AX29" s="271"/>
      <c r="AY29" s="271"/>
      <c r="AZ29" s="272"/>
      <c r="BA29" s="272"/>
      <c r="BB29" s="267"/>
      <c r="BC29" s="267"/>
      <c r="BD29" s="267"/>
      <c r="BE29" s="267"/>
      <c r="BF29" s="267"/>
      <c r="BG29" s="267"/>
      <c r="BH29" s="267"/>
      <c r="BI29" s="267"/>
      <c r="BJ29" s="267"/>
      <c r="BK29" s="267"/>
      <c r="BL29" s="267"/>
      <c r="BM29" s="267"/>
      <c r="BN29" s="267"/>
      <c r="BO29" s="267"/>
      <c r="BP29" s="267"/>
      <c r="BQ29" s="267"/>
      <c r="BR29" s="273"/>
      <c r="BS29" s="273"/>
      <c r="BT29" s="273"/>
      <c r="BU29" s="273"/>
      <c r="BV29" s="273"/>
      <c r="BW29" s="273"/>
      <c r="BX29" s="273"/>
      <c r="BY29" s="273"/>
    </row>
    <row r="30" spans="1:77">
      <c r="A30" s="262">
        <v>14300</v>
      </c>
      <c r="B30" s="263" t="s">
        <v>327</v>
      </c>
      <c r="C30" s="264">
        <v>24397</v>
      </c>
      <c r="D30" s="265"/>
      <c r="E30" s="266"/>
      <c r="F30" s="265"/>
      <c r="G30" s="265"/>
      <c r="H30" s="265"/>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8"/>
      <c r="AO30" s="268"/>
      <c r="AP30" s="268"/>
      <c r="AQ30" s="268"/>
      <c r="AR30" s="268"/>
      <c r="AS30" s="268"/>
      <c r="AT30" s="268"/>
      <c r="AU30" s="268"/>
      <c r="AV30" s="269"/>
      <c r="AW30" s="270"/>
      <c r="AX30" s="271"/>
      <c r="AY30" s="271"/>
      <c r="AZ30" s="272"/>
      <c r="BA30" s="272"/>
      <c r="BB30" s="267"/>
      <c r="BC30" s="267"/>
      <c r="BD30" s="267"/>
      <c r="BE30" s="267"/>
      <c r="BF30" s="267"/>
      <c r="BG30" s="267"/>
      <c r="BH30" s="267"/>
      <c r="BI30" s="267"/>
      <c r="BJ30" s="267"/>
      <c r="BK30" s="267"/>
      <c r="BL30" s="267"/>
      <c r="BM30" s="267"/>
      <c r="BN30" s="267"/>
      <c r="BO30" s="267"/>
      <c r="BP30" s="267"/>
      <c r="BQ30" s="267"/>
      <c r="BR30" s="273"/>
      <c r="BS30" s="273"/>
      <c r="BT30" s="273"/>
      <c r="BU30" s="273"/>
      <c r="BV30" s="273"/>
      <c r="BW30" s="273"/>
      <c r="BX30" s="273"/>
      <c r="BY30" s="273"/>
    </row>
    <row r="31" spans="1:77">
      <c r="A31" s="262">
        <v>14300.2</v>
      </c>
      <c r="B31" s="263" t="s">
        <v>328</v>
      </c>
      <c r="C31" s="264">
        <v>3475</v>
      </c>
      <c r="D31" s="265"/>
      <c r="E31" s="265"/>
      <c r="F31" s="265"/>
      <c r="G31" s="265"/>
      <c r="H31" s="265"/>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8"/>
      <c r="AO31" s="268"/>
      <c r="AP31" s="268"/>
      <c r="AQ31" s="268"/>
      <c r="AR31" s="268"/>
      <c r="AS31" s="268"/>
      <c r="AT31" s="268"/>
      <c r="AU31" s="268"/>
      <c r="AV31" s="269"/>
      <c r="AW31" s="270"/>
      <c r="AX31" s="271"/>
      <c r="AY31" s="271"/>
      <c r="AZ31" s="272"/>
      <c r="BA31" s="272"/>
      <c r="BB31" s="267"/>
      <c r="BC31" s="267"/>
      <c r="BD31" s="267"/>
      <c r="BE31" s="267"/>
      <c r="BF31" s="267"/>
      <c r="BG31" s="267"/>
      <c r="BH31" s="267"/>
      <c r="BI31" s="267"/>
      <c r="BJ31" s="267"/>
      <c r="BK31" s="267"/>
      <c r="BL31" s="267"/>
      <c r="BM31" s="267"/>
      <c r="BN31" s="267"/>
      <c r="BO31" s="267"/>
      <c r="BP31" s="267"/>
      <c r="BQ31" s="267"/>
      <c r="BR31" s="273"/>
      <c r="BS31" s="273"/>
      <c r="BT31" s="273"/>
      <c r="BU31" s="273"/>
      <c r="BV31" s="273"/>
      <c r="BW31" s="273"/>
      <c r="BX31" s="273"/>
      <c r="BY31" s="273"/>
    </row>
    <row r="32" spans="1:77">
      <c r="A32" s="262">
        <v>18400</v>
      </c>
      <c r="B32" s="263" t="s">
        <v>343</v>
      </c>
      <c r="C32" s="264">
        <v>94121</v>
      </c>
      <c r="D32" s="265"/>
      <c r="E32" s="266"/>
      <c r="F32" s="265"/>
      <c r="G32" s="265"/>
      <c r="H32" s="265"/>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8"/>
      <c r="AO32" s="268"/>
      <c r="AP32" s="268"/>
      <c r="AQ32" s="268"/>
      <c r="AR32" s="268"/>
      <c r="AS32" s="268"/>
      <c r="AT32" s="268"/>
      <c r="AU32" s="268"/>
      <c r="AV32" s="269"/>
      <c r="AW32" s="270"/>
      <c r="AX32" s="271"/>
      <c r="AY32" s="271"/>
      <c r="AZ32" s="272"/>
      <c r="BA32" s="272"/>
      <c r="BB32" s="267"/>
      <c r="BC32" s="267"/>
      <c r="BD32" s="267"/>
      <c r="BE32" s="267"/>
      <c r="BF32" s="267"/>
      <c r="BG32" s="267"/>
      <c r="BH32" s="267"/>
      <c r="BI32" s="267"/>
      <c r="BJ32" s="267"/>
      <c r="BK32" s="267"/>
      <c r="BL32" s="267"/>
      <c r="BM32" s="267"/>
      <c r="BN32" s="267"/>
      <c r="BO32" s="267"/>
      <c r="BP32" s="267"/>
      <c r="BQ32" s="267"/>
      <c r="BR32" s="273"/>
      <c r="BS32" s="273"/>
      <c r="BT32" s="273"/>
      <c r="BU32" s="273"/>
      <c r="BV32" s="273"/>
      <c r="BW32" s="273"/>
      <c r="BX32" s="273"/>
      <c r="BY32" s="273"/>
    </row>
    <row r="33" spans="1:77">
      <c r="A33" s="262">
        <v>18600</v>
      </c>
      <c r="B33" s="263" t="s">
        <v>24</v>
      </c>
      <c r="C33" s="264">
        <v>266</v>
      </c>
      <c r="D33" s="265"/>
      <c r="E33" s="266"/>
      <c r="F33" s="265"/>
      <c r="G33" s="265"/>
      <c r="H33" s="265"/>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8"/>
      <c r="AO33" s="268"/>
      <c r="AP33" s="268"/>
      <c r="AQ33" s="268"/>
      <c r="AR33" s="268"/>
      <c r="AS33" s="268"/>
      <c r="AT33" s="268"/>
      <c r="AU33" s="268"/>
      <c r="AV33" s="269"/>
      <c r="AW33" s="270"/>
      <c r="AX33" s="271"/>
      <c r="AY33" s="271"/>
      <c r="AZ33" s="272"/>
      <c r="BA33" s="272"/>
      <c r="BB33" s="267"/>
      <c r="BC33" s="267"/>
      <c r="BD33" s="267"/>
      <c r="BE33" s="267"/>
      <c r="BF33" s="267"/>
      <c r="BG33" s="267"/>
      <c r="BH33" s="267"/>
      <c r="BI33" s="267"/>
      <c r="BJ33" s="267"/>
      <c r="BK33" s="267"/>
      <c r="BL33" s="267"/>
      <c r="BM33" s="267"/>
      <c r="BN33" s="267"/>
      <c r="BO33" s="267"/>
      <c r="BP33" s="267"/>
      <c r="BQ33" s="267"/>
      <c r="BR33" s="273"/>
      <c r="BS33" s="273"/>
      <c r="BT33" s="273"/>
      <c r="BU33" s="273"/>
      <c r="BV33" s="273"/>
      <c r="BW33" s="273"/>
      <c r="BX33" s="273"/>
      <c r="BY33" s="273"/>
    </row>
    <row r="34" spans="1:77">
      <c r="A34" s="262">
        <v>18640</v>
      </c>
      <c r="B34" s="263" t="s">
        <v>25</v>
      </c>
      <c r="C34" s="264">
        <v>32</v>
      </c>
      <c r="D34" s="265"/>
      <c r="E34" s="266"/>
      <c r="F34" s="265"/>
      <c r="G34" s="265"/>
      <c r="H34" s="265"/>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8"/>
      <c r="AO34" s="268"/>
      <c r="AP34" s="268"/>
      <c r="AQ34" s="268"/>
      <c r="AR34" s="268"/>
      <c r="AS34" s="268"/>
      <c r="AT34" s="268"/>
      <c r="AU34" s="268"/>
      <c r="AV34" s="269"/>
      <c r="AW34" s="270"/>
      <c r="AX34" s="271"/>
      <c r="AY34" s="271"/>
      <c r="AZ34" s="272"/>
      <c r="BA34" s="272"/>
      <c r="BB34" s="267"/>
      <c r="BC34" s="267"/>
      <c r="BD34" s="267"/>
      <c r="BE34" s="267"/>
      <c r="BF34" s="267"/>
      <c r="BG34" s="267"/>
      <c r="BH34" s="267"/>
      <c r="BI34" s="267"/>
      <c r="BJ34" s="267"/>
      <c r="BK34" s="267"/>
      <c r="BL34" s="267"/>
      <c r="BM34" s="267"/>
      <c r="BN34" s="267"/>
      <c r="BO34" s="267"/>
      <c r="BP34" s="267"/>
      <c r="BQ34" s="267"/>
      <c r="BR34" s="273"/>
      <c r="BS34" s="273"/>
      <c r="BT34" s="273"/>
      <c r="BU34" s="273"/>
      <c r="BV34" s="273"/>
      <c r="BW34" s="273"/>
      <c r="BX34" s="273"/>
      <c r="BY34" s="273"/>
    </row>
    <row r="35" spans="1:77">
      <c r="A35" s="262">
        <v>18690</v>
      </c>
      <c r="B35" s="263" t="s">
        <v>26</v>
      </c>
      <c r="C35" s="264">
        <v>0</v>
      </c>
      <c r="D35" s="265"/>
      <c r="E35" s="266"/>
      <c r="F35" s="265"/>
      <c r="G35" s="265"/>
      <c r="H35" s="265"/>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8"/>
      <c r="AO35" s="268"/>
      <c r="AP35" s="268"/>
      <c r="AQ35" s="268"/>
      <c r="AR35" s="268"/>
      <c r="AS35" s="268"/>
      <c r="AT35" s="268"/>
      <c r="AU35" s="268"/>
      <c r="AV35" s="269"/>
      <c r="AW35" s="270"/>
      <c r="AX35" s="271"/>
      <c r="AY35" s="271"/>
      <c r="AZ35" s="272"/>
      <c r="BA35" s="272"/>
      <c r="BB35" s="267"/>
      <c r="BC35" s="267"/>
      <c r="BD35" s="267"/>
      <c r="BE35" s="267"/>
      <c r="BF35" s="267"/>
      <c r="BG35" s="267"/>
      <c r="BH35" s="267"/>
      <c r="BI35" s="267"/>
      <c r="BJ35" s="267"/>
      <c r="BK35" s="267"/>
      <c r="BL35" s="267"/>
      <c r="BM35" s="267"/>
      <c r="BN35" s="267"/>
      <c r="BO35" s="267"/>
      <c r="BP35" s="267"/>
      <c r="BQ35" s="267"/>
      <c r="BR35" s="273"/>
      <c r="BS35" s="273"/>
      <c r="BT35" s="273"/>
      <c r="BU35" s="273"/>
      <c r="BV35" s="273"/>
      <c r="BW35" s="273"/>
      <c r="BX35" s="273"/>
      <c r="BY35" s="273"/>
    </row>
    <row r="36" spans="1:77">
      <c r="A36" s="262">
        <v>18740</v>
      </c>
      <c r="B36" s="263" t="s">
        <v>27</v>
      </c>
      <c r="C36" s="264">
        <v>147</v>
      </c>
      <c r="D36" s="265"/>
      <c r="E36" s="266"/>
      <c r="F36" s="265"/>
      <c r="G36" s="265"/>
      <c r="H36" s="265"/>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8"/>
      <c r="AO36" s="268"/>
      <c r="AP36" s="268"/>
      <c r="AQ36" s="268"/>
      <c r="AR36" s="268"/>
      <c r="AS36" s="268"/>
      <c r="AT36" s="268"/>
      <c r="AU36" s="268"/>
      <c r="AV36" s="269"/>
      <c r="AW36" s="270"/>
      <c r="AX36" s="271"/>
      <c r="AY36" s="271"/>
      <c r="AZ36" s="272"/>
      <c r="BA36" s="272"/>
      <c r="BB36" s="267"/>
      <c r="BC36" s="267"/>
      <c r="BD36" s="267"/>
      <c r="BE36" s="267"/>
      <c r="BF36" s="267"/>
      <c r="BG36" s="267"/>
      <c r="BH36" s="267"/>
      <c r="BI36" s="267"/>
      <c r="BJ36" s="267"/>
      <c r="BK36" s="267"/>
      <c r="BL36" s="267"/>
      <c r="BM36" s="267"/>
      <c r="BN36" s="267"/>
      <c r="BO36" s="267"/>
      <c r="BP36" s="267"/>
      <c r="BQ36" s="267"/>
      <c r="BR36" s="273"/>
      <c r="BS36" s="273"/>
      <c r="BT36" s="273"/>
      <c r="BU36" s="273"/>
      <c r="BV36" s="273"/>
      <c r="BW36" s="273"/>
      <c r="BX36" s="273"/>
      <c r="BY36" s="273"/>
    </row>
    <row r="37" spans="1:77">
      <c r="A37" s="262">
        <v>18780</v>
      </c>
      <c r="B37" s="263" t="s">
        <v>28</v>
      </c>
      <c r="C37" s="264">
        <v>293</v>
      </c>
      <c r="D37" s="265"/>
      <c r="E37" s="266"/>
      <c r="F37" s="265"/>
      <c r="G37" s="265"/>
      <c r="H37" s="265"/>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8"/>
      <c r="AO37" s="268"/>
      <c r="AP37" s="268"/>
      <c r="AQ37" s="268"/>
      <c r="AR37" s="268"/>
      <c r="AS37" s="268"/>
      <c r="AT37" s="268"/>
      <c r="AU37" s="268"/>
      <c r="AV37" s="269"/>
      <c r="AW37" s="270"/>
      <c r="AX37" s="271"/>
      <c r="AY37" s="271"/>
      <c r="AZ37" s="272"/>
      <c r="BA37" s="272"/>
      <c r="BB37" s="267"/>
      <c r="BC37" s="267"/>
      <c r="BD37" s="267"/>
      <c r="BE37" s="267"/>
      <c r="BF37" s="267"/>
      <c r="BG37" s="267"/>
      <c r="BH37" s="267"/>
      <c r="BI37" s="267"/>
      <c r="BJ37" s="267"/>
      <c r="BK37" s="267"/>
      <c r="BL37" s="267"/>
      <c r="BM37" s="267"/>
      <c r="BN37" s="267"/>
      <c r="BO37" s="267"/>
      <c r="BP37" s="267"/>
      <c r="BQ37" s="267"/>
      <c r="BR37" s="273"/>
      <c r="BS37" s="273"/>
      <c r="BT37" s="273"/>
      <c r="BU37" s="273"/>
      <c r="BV37" s="273"/>
      <c r="BW37" s="273"/>
      <c r="BX37" s="273"/>
      <c r="BY37" s="273"/>
    </row>
    <row r="38" spans="1:77">
      <c r="A38" s="262">
        <v>19005</v>
      </c>
      <c r="B38" s="263" t="s">
        <v>29</v>
      </c>
      <c r="C38" s="264">
        <v>15267</v>
      </c>
      <c r="D38" s="265"/>
      <c r="E38" s="266"/>
      <c r="F38" s="265"/>
      <c r="G38" s="265"/>
      <c r="H38" s="265"/>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8"/>
      <c r="AO38" s="268"/>
      <c r="AP38" s="268"/>
      <c r="AQ38" s="268"/>
      <c r="AR38" s="268"/>
      <c r="AS38" s="268"/>
      <c r="AT38" s="268"/>
      <c r="AU38" s="268"/>
      <c r="AV38" s="269"/>
      <c r="AW38" s="270"/>
      <c r="AX38" s="271"/>
      <c r="AY38" s="271"/>
      <c r="AZ38" s="272"/>
      <c r="BA38" s="272"/>
      <c r="BB38" s="267"/>
      <c r="BC38" s="267"/>
      <c r="BD38" s="267"/>
      <c r="BE38" s="267"/>
      <c r="BF38" s="267"/>
      <c r="BG38" s="267"/>
      <c r="BH38" s="267"/>
      <c r="BI38" s="267"/>
      <c r="BJ38" s="267"/>
      <c r="BK38" s="267"/>
      <c r="BL38" s="267"/>
      <c r="BM38" s="267"/>
      <c r="BN38" s="267"/>
      <c r="BO38" s="267"/>
      <c r="BP38" s="267"/>
      <c r="BQ38" s="267"/>
      <c r="BR38" s="273"/>
      <c r="BS38" s="273"/>
      <c r="BT38" s="273"/>
      <c r="BU38" s="273"/>
      <c r="BV38" s="273"/>
      <c r="BW38" s="273"/>
      <c r="BX38" s="273"/>
      <c r="BY38" s="273"/>
    </row>
    <row r="39" spans="1:77">
      <c r="A39" s="262">
        <v>19100</v>
      </c>
      <c r="B39" s="263" t="s">
        <v>30</v>
      </c>
      <c r="C39" s="264">
        <v>1158954</v>
      </c>
      <c r="D39" s="265"/>
      <c r="E39" s="266"/>
      <c r="F39" s="265"/>
      <c r="G39" s="265"/>
      <c r="H39" s="265"/>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8"/>
      <c r="AO39" s="268"/>
      <c r="AP39" s="268"/>
      <c r="AQ39" s="268"/>
      <c r="AR39" s="268"/>
      <c r="AS39" s="268"/>
      <c r="AT39" s="268"/>
      <c r="AU39" s="268"/>
      <c r="AV39" s="269"/>
      <c r="AW39" s="270"/>
      <c r="AX39" s="271"/>
      <c r="AY39" s="271"/>
      <c r="AZ39" s="272"/>
      <c r="BA39" s="272"/>
      <c r="BB39" s="267"/>
      <c r="BC39" s="267"/>
      <c r="BD39" s="267"/>
      <c r="BE39" s="267"/>
      <c r="BF39" s="267"/>
      <c r="BG39" s="267"/>
      <c r="BH39" s="267"/>
      <c r="BI39" s="267"/>
      <c r="BJ39" s="267"/>
      <c r="BK39" s="267"/>
      <c r="BL39" s="267"/>
      <c r="BM39" s="267"/>
      <c r="BN39" s="267"/>
      <c r="BO39" s="267"/>
      <c r="BP39" s="267"/>
      <c r="BQ39" s="267"/>
      <c r="BR39" s="273"/>
      <c r="BS39" s="273"/>
      <c r="BT39" s="273"/>
      <c r="BU39" s="273"/>
      <c r="BV39" s="273"/>
      <c r="BW39" s="273"/>
      <c r="BX39" s="273"/>
      <c r="BY39" s="273"/>
    </row>
    <row r="40" spans="1:77">
      <c r="A40" s="262">
        <v>20100</v>
      </c>
      <c r="B40" s="263" t="s">
        <v>31</v>
      </c>
      <c r="C40" s="264">
        <v>193583</v>
      </c>
      <c r="D40" s="265"/>
      <c r="E40" s="266"/>
      <c r="F40" s="265"/>
      <c r="G40" s="265"/>
      <c r="H40" s="265"/>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8"/>
      <c r="AO40" s="268"/>
      <c r="AP40" s="268"/>
      <c r="AQ40" s="268"/>
      <c r="AR40" s="268"/>
      <c r="AS40" s="268"/>
      <c r="AT40" s="268"/>
      <c r="AU40" s="268"/>
      <c r="AV40" s="269"/>
      <c r="AW40" s="270"/>
      <c r="AX40" s="271"/>
      <c r="AY40" s="271"/>
      <c r="AZ40" s="272"/>
      <c r="BA40" s="272"/>
      <c r="BB40" s="267"/>
      <c r="BC40" s="267"/>
      <c r="BD40" s="267"/>
      <c r="BE40" s="267"/>
      <c r="BF40" s="267"/>
      <c r="BG40" s="267"/>
      <c r="BH40" s="267"/>
      <c r="BI40" s="267"/>
      <c r="BJ40" s="267"/>
      <c r="BK40" s="267"/>
      <c r="BL40" s="267"/>
      <c r="BM40" s="267"/>
      <c r="BN40" s="267"/>
      <c r="BO40" s="267"/>
      <c r="BP40" s="267"/>
      <c r="BQ40" s="267"/>
      <c r="BR40" s="273"/>
      <c r="BS40" s="273"/>
      <c r="BT40" s="273"/>
      <c r="BU40" s="273"/>
      <c r="BV40" s="273"/>
      <c r="BW40" s="273"/>
      <c r="BX40" s="273"/>
      <c r="BY40" s="273"/>
    </row>
    <row r="41" spans="1:77">
      <c r="A41" s="262">
        <v>20200</v>
      </c>
      <c r="B41" s="263" t="s">
        <v>32</v>
      </c>
      <c r="C41" s="264">
        <v>30388</v>
      </c>
      <c r="D41" s="265"/>
      <c r="E41" s="266"/>
      <c r="F41" s="265"/>
      <c r="G41" s="265"/>
      <c r="H41" s="265"/>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8"/>
      <c r="AO41" s="268"/>
      <c r="AP41" s="268"/>
      <c r="AQ41" s="268"/>
      <c r="AR41" s="268"/>
      <c r="AS41" s="268"/>
      <c r="AT41" s="268"/>
      <c r="AU41" s="268"/>
      <c r="AV41" s="269"/>
      <c r="AW41" s="270"/>
      <c r="AX41" s="271"/>
      <c r="AY41" s="271"/>
      <c r="AZ41" s="272"/>
      <c r="BA41" s="272"/>
      <c r="BB41" s="267"/>
      <c r="BC41" s="267"/>
      <c r="BD41" s="267"/>
      <c r="BE41" s="267"/>
      <c r="BF41" s="267"/>
      <c r="BG41" s="267"/>
      <c r="BH41" s="267"/>
      <c r="BI41" s="267"/>
      <c r="BJ41" s="267"/>
      <c r="BK41" s="267"/>
      <c r="BL41" s="267"/>
      <c r="BM41" s="267"/>
      <c r="BN41" s="267"/>
      <c r="BO41" s="267"/>
      <c r="BP41" s="267"/>
      <c r="BQ41" s="267"/>
      <c r="BR41" s="273"/>
      <c r="BS41" s="273"/>
      <c r="BT41" s="273"/>
      <c r="BU41" s="273"/>
      <c r="BV41" s="273"/>
      <c r="BW41" s="273"/>
      <c r="BX41" s="273"/>
      <c r="BY41" s="273"/>
    </row>
    <row r="42" spans="1:77">
      <c r="A42" s="262">
        <v>20300</v>
      </c>
      <c r="B42" s="263" t="s">
        <v>33</v>
      </c>
      <c r="C42" s="264">
        <v>437213</v>
      </c>
      <c r="D42" s="265"/>
      <c r="E42" s="266"/>
      <c r="F42" s="265"/>
      <c r="G42" s="265"/>
      <c r="H42" s="265"/>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8"/>
      <c r="AO42" s="268"/>
      <c r="AP42" s="268"/>
      <c r="AQ42" s="268"/>
      <c r="AR42" s="268"/>
      <c r="AS42" s="268"/>
      <c r="AT42" s="268"/>
      <c r="AU42" s="268"/>
      <c r="AV42" s="269"/>
      <c r="AW42" s="270"/>
      <c r="AX42" s="271"/>
      <c r="AY42" s="271"/>
      <c r="AZ42" s="272"/>
      <c r="BA42" s="272"/>
      <c r="BB42" s="267"/>
      <c r="BC42" s="267"/>
      <c r="BD42" s="267"/>
      <c r="BE42" s="267"/>
      <c r="BF42" s="267"/>
      <c r="BG42" s="267"/>
      <c r="BH42" s="267"/>
      <c r="BI42" s="267"/>
      <c r="BJ42" s="267"/>
      <c r="BK42" s="267"/>
      <c r="BL42" s="267"/>
      <c r="BM42" s="267"/>
      <c r="BN42" s="267"/>
      <c r="BO42" s="267"/>
      <c r="BP42" s="267"/>
      <c r="BQ42" s="267"/>
      <c r="BR42" s="273"/>
      <c r="BS42" s="273"/>
      <c r="BT42" s="273"/>
      <c r="BU42" s="273"/>
      <c r="BV42" s="273"/>
      <c r="BW42" s="273"/>
      <c r="BX42" s="273"/>
      <c r="BY42" s="273"/>
    </row>
    <row r="43" spans="1:77">
      <c r="A43" s="262">
        <v>20400</v>
      </c>
      <c r="B43" s="263" t="s">
        <v>34</v>
      </c>
      <c r="C43" s="264">
        <v>22522</v>
      </c>
      <c r="D43" s="265"/>
      <c r="E43" s="266"/>
      <c r="F43" s="265"/>
      <c r="G43" s="265"/>
      <c r="H43" s="265"/>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8"/>
      <c r="AO43" s="268"/>
      <c r="AP43" s="268"/>
      <c r="AQ43" s="268"/>
      <c r="AR43" s="268"/>
      <c r="AS43" s="268"/>
      <c r="AT43" s="268"/>
      <c r="AU43" s="268"/>
      <c r="AV43" s="269"/>
      <c r="AW43" s="270"/>
      <c r="AX43" s="271"/>
      <c r="AY43" s="271"/>
      <c r="AZ43" s="272"/>
      <c r="BA43" s="272"/>
      <c r="BB43" s="267"/>
      <c r="BC43" s="267"/>
      <c r="BD43" s="267"/>
      <c r="BE43" s="267"/>
      <c r="BF43" s="267"/>
      <c r="BG43" s="267"/>
      <c r="BH43" s="267"/>
      <c r="BI43" s="267"/>
      <c r="BJ43" s="267"/>
      <c r="BK43" s="267"/>
      <c r="BL43" s="267"/>
      <c r="BM43" s="267"/>
      <c r="BN43" s="267"/>
      <c r="BO43" s="267"/>
      <c r="BP43" s="267"/>
      <c r="BQ43" s="267"/>
      <c r="BR43" s="273"/>
      <c r="BS43" s="273"/>
      <c r="BT43" s="273"/>
      <c r="BU43" s="273"/>
      <c r="BV43" s="273"/>
      <c r="BW43" s="273"/>
      <c r="BX43" s="273"/>
      <c r="BY43" s="273"/>
    </row>
    <row r="44" spans="1:77">
      <c r="A44" s="262">
        <v>20600</v>
      </c>
      <c r="B44" s="263" t="s">
        <v>35</v>
      </c>
      <c r="C44" s="264">
        <v>52267</v>
      </c>
      <c r="D44" s="265"/>
      <c r="E44" s="266"/>
      <c r="F44" s="265"/>
      <c r="G44" s="265"/>
      <c r="H44" s="265"/>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8"/>
      <c r="AO44" s="268"/>
      <c r="AP44" s="268"/>
      <c r="AQ44" s="268"/>
      <c r="AR44" s="268"/>
      <c r="AS44" s="268"/>
      <c r="AT44" s="268"/>
      <c r="AU44" s="268"/>
      <c r="AV44" s="269"/>
      <c r="AW44" s="270"/>
      <c r="AX44" s="271"/>
      <c r="AY44" s="271"/>
      <c r="AZ44" s="272"/>
      <c r="BA44" s="272"/>
      <c r="BB44" s="267"/>
      <c r="BC44" s="267"/>
      <c r="BD44" s="267"/>
      <c r="BE44" s="267"/>
      <c r="BF44" s="267"/>
      <c r="BG44" s="267"/>
      <c r="BH44" s="267"/>
      <c r="BI44" s="267"/>
      <c r="BJ44" s="267"/>
      <c r="BK44" s="267"/>
      <c r="BL44" s="267"/>
      <c r="BM44" s="267"/>
      <c r="BN44" s="267"/>
      <c r="BO44" s="267"/>
      <c r="BP44" s="267"/>
      <c r="BQ44" s="267"/>
      <c r="BR44" s="273"/>
      <c r="BS44" s="273"/>
      <c r="BT44" s="273"/>
      <c r="BU44" s="273"/>
      <c r="BV44" s="273"/>
      <c r="BW44" s="273"/>
      <c r="BX44" s="273"/>
      <c r="BY44" s="273"/>
    </row>
    <row r="45" spans="1:77">
      <c r="A45" s="262">
        <v>20700</v>
      </c>
      <c r="B45" s="263" t="s">
        <v>36</v>
      </c>
      <c r="C45" s="264">
        <v>116782</v>
      </c>
      <c r="D45" s="265"/>
      <c r="E45" s="266"/>
      <c r="F45" s="265"/>
      <c r="G45" s="265"/>
      <c r="H45" s="265"/>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8"/>
      <c r="AO45" s="268"/>
      <c r="AP45" s="268"/>
      <c r="AQ45" s="268"/>
      <c r="AR45" s="268"/>
      <c r="AS45" s="268"/>
      <c r="AT45" s="268"/>
      <c r="AU45" s="268"/>
      <c r="AV45" s="269"/>
      <c r="AW45" s="270"/>
      <c r="AX45" s="271"/>
      <c r="AY45" s="271"/>
      <c r="AZ45" s="272"/>
      <c r="BA45" s="272"/>
      <c r="BB45" s="267"/>
      <c r="BC45" s="267"/>
      <c r="BD45" s="267"/>
      <c r="BE45" s="267"/>
      <c r="BF45" s="267"/>
      <c r="BG45" s="267"/>
      <c r="BH45" s="267"/>
      <c r="BI45" s="267"/>
      <c r="BJ45" s="267"/>
      <c r="BK45" s="267"/>
      <c r="BL45" s="267"/>
      <c r="BM45" s="267"/>
      <c r="BN45" s="267"/>
      <c r="BO45" s="267"/>
      <c r="BP45" s="267"/>
      <c r="BQ45" s="267"/>
      <c r="BR45" s="273"/>
      <c r="BS45" s="273"/>
      <c r="BT45" s="273"/>
      <c r="BU45" s="273"/>
      <c r="BV45" s="273"/>
      <c r="BW45" s="273"/>
      <c r="BX45" s="273"/>
      <c r="BY45" s="273"/>
    </row>
    <row r="46" spans="1:77">
      <c r="A46" s="262">
        <v>20800</v>
      </c>
      <c r="B46" s="263" t="s">
        <v>37</v>
      </c>
      <c r="C46" s="264">
        <v>85702</v>
      </c>
      <c r="D46" s="265"/>
      <c r="E46" s="266"/>
      <c r="F46" s="265"/>
      <c r="G46" s="265"/>
      <c r="H46" s="265"/>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8"/>
      <c r="AO46" s="268"/>
      <c r="AP46" s="268"/>
      <c r="AQ46" s="268"/>
      <c r="AR46" s="268"/>
      <c r="AS46" s="268"/>
      <c r="AT46" s="268"/>
      <c r="AU46" s="268"/>
      <c r="AV46" s="269"/>
      <c r="AW46" s="270"/>
      <c r="AX46" s="271"/>
      <c r="AY46" s="271"/>
      <c r="AZ46" s="272"/>
      <c r="BA46" s="272"/>
      <c r="BB46" s="267"/>
      <c r="BC46" s="267"/>
      <c r="BD46" s="267"/>
      <c r="BE46" s="267"/>
      <c r="BF46" s="267"/>
      <c r="BG46" s="267"/>
      <c r="BH46" s="267"/>
      <c r="BI46" s="267"/>
      <c r="BJ46" s="267"/>
      <c r="BK46" s="267"/>
      <c r="BL46" s="267"/>
      <c r="BM46" s="267"/>
      <c r="BN46" s="267"/>
      <c r="BO46" s="267"/>
      <c r="BP46" s="267"/>
      <c r="BQ46" s="267"/>
      <c r="BR46" s="273"/>
      <c r="BS46" s="273"/>
      <c r="BT46" s="273"/>
      <c r="BU46" s="273"/>
      <c r="BV46" s="273"/>
      <c r="BW46" s="273"/>
      <c r="BX46" s="273"/>
      <c r="BY46" s="273"/>
    </row>
    <row r="47" spans="1:77">
      <c r="A47" s="262">
        <v>20900</v>
      </c>
      <c r="B47" s="263" t="s">
        <v>38</v>
      </c>
      <c r="C47" s="264">
        <v>192175</v>
      </c>
      <c r="D47" s="265"/>
      <c r="E47" s="266"/>
      <c r="F47" s="265"/>
      <c r="G47" s="265"/>
      <c r="H47" s="265"/>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8"/>
      <c r="AO47" s="268"/>
      <c r="AP47" s="268"/>
      <c r="AQ47" s="268"/>
      <c r="AR47" s="268"/>
      <c r="AS47" s="268"/>
      <c r="AT47" s="268"/>
      <c r="AU47" s="268"/>
      <c r="AV47" s="269"/>
      <c r="AW47" s="270"/>
      <c r="AX47" s="271"/>
      <c r="AY47" s="271"/>
      <c r="AZ47" s="272"/>
      <c r="BA47" s="272"/>
      <c r="BB47" s="267"/>
      <c r="BC47" s="267"/>
      <c r="BD47" s="267"/>
      <c r="BE47" s="267"/>
      <c r="BF47" s="267"/>
      <c r="BG47" s="267"/>
      <c r="BH47" s="267"/>
      <c r="BI47" s="267"/>
      <c r="BJ47" s="267"/>
      <c r="BK47" s="267"/>
      <c r="BL47" s="267"/>
      <c r="BM47" s="267"/>
      <c r="BN47" s="267"/>
      <c r="BO47" s="267"/>
      <c r="BP47" s="267"/>
      <c r="BQ47" s="267"/>
      <c r="BR47" s="273"/>
      <c r="BS47" s="273"/>
      <c r="BT47" s="273"/>
      <c r="BU47" s="273"/>
      <c r="BV47" s="273"/>
      <c r="BW47" s="273"/>
      <c r="BX47" s="273"/>
      <c r="BY47" s="273"/>
    </row>
    <row r="48" spans="1:77">
      <c r="A48" s="262">
        <v>21200</v>
      </c>
      <c r="B48" s="263" t="s">
        <v>39</v>
      </c>
      <c r="C48" s="264">
        <v>57075</v>
      </c>
      <c r="D48" s="265"/>
      <c r="E48" s="266"/>
      <c r="F48" s="265"/>
      <c r="G48" s="265"/>
      <c r="H48" s="265"/>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8"/>
      <c r="AO48" s="268"/>
      <c r="AP48" s="268"/>
      <c r="AQ48" s="268"/>
      <c r="AR48" s="268"/>
      <c r="AS48" s="268"/>
      <c r="AT48" s="268"/>
      <c r="AU48" s="268"/>
      <c r="AV48" s="269"/>
      <c r="AW48" s="270"/>
      <c r="AX48" s="271"/>
      <c r="AY48" s="271"/>
      <c r="AZ48" s="272"/>
      <c r="BA48" s="272"/>
      <c r="BB48" s="267"/>
      <c r="BC48" s="267"/>
      <c r="BD48" s="267"/>
      <c r="BE48" s="267"/>
      <c r="BF48" s="267"/>
      <c r="BG48" s="267"/>
      <c r="BH48" s="267"/>
      <c r="BI48" s="267"/>
      <c r="BJ48" s="267"/>
      <c r="BK48" s="267"/>
      <c r="BL48" s="267"/>
      <c r="BM48" s="267"/>
      <c r="BN48" s="267"/>
      <c r="BO48" s="267"/>
      <c r="BP48" s="267"/>
      <c r="BQ48" s="267"/>
      <c r="BR48" s="273"/>
      <c r="BS48" s="273"/>
      <c r="BT48" s="273"/>
      <c r="BU48" s="273"/>
      <c r="BV48" s="273"/>
      <c r="BW48" s="273"/>
      <c r="BX48" s="273"/>
      <c r="BY48" s="273"/>
    </row>
    <row r="49" spans="1:77">
      <c r="A49" s="262">
        <v>21300</v>
      </c>
      <c r="B49" s="263" t="s">
        <v>40</v>
      </c>
      <c r="C49" s="264">
        <v>687800</v>
      </c>
      <c r="D49" s="265"/>
      <c r="E49" s="266"/>
      <c r="F49" s="265"/>
      <c r="G49" s="265"/>
      <c r="H49" s="265"/>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8"/>
      <c r="AO49" s="268"/>
      <c r="AP49" s="268"/>
      <c r="AQ49" s="268"/>
      <c r="AR49" s="268"/>
      <c r="AS49" s="268"/>
      <c r="AT49" s="268"/>
      <c r="AU49" s="268"/>
      <c r="AV49" s="269"/>
      <c r="AW49" s="270"/>
      <c r="AX49" s="271"/>
      <c r="AY49" s="271"/>
      <c r="AZ49" s="272"/>
      <c r="BA49" s="272"/>
      <c r="BB49" s="267"/>
      <c r="BC49" s="267"/>
      <c r="BD49" s="267"/>
      <c r="BE49" s="267"/>
      <c r="BF49" s="267"/>
      <c r="BG49" s="267"/>
      <c r="BH49" s="267"/>
      <c r="BI49" s="267"/>
      <c r="BJ49" s="267"/>
      <c r="BK49" s="267"/>
      <c r="BL49" s="267"/>
      <c r="BM49" s="267"/>
      <c r="BN49" s="267"/>
      <c r="BO49" s="267"/>
      <c r="BP49" s="267"/>
      <c r="BQ49" s="267"/>
      <c r="BR49" s="273"/>
      <c r="BS49" s="273"/>
      <c r="BT49" s="273"/>
      <c r="BU49" s="273"/>
      <c r="BV49" s="273"/>
      <c r="BW49" s="273"/>
      <c r="BX49" s="273"/>
      <c r="BY49" s="273"/>
    </row>
    <row r="50" spans="1:77">
      <c r="A50" s="262">
        <v>21520</v>
      </c>
      <c r="B50" s="263" t="s">
        <v>344</v>
      </c>
      <c r="C50" s="264">
        <v>1236856</v>
      </c>
      <c r="D50" s="276"/>
      <c r="E50" s="266"/>
      <c r="F50" s="265"/>
      <c r="G50" s="265"/>
      <c r="H50" s="265"/>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8"/>
      <c r="AO50" s="268"/>
      <c r="AP50" s="268"/>
      <c r="AQ50" s="268"/>
      <c r="AR50" s="268"/>
      <c r="AS50" s="268"/>
      <c r="AT50" s="268"/>
      <c r="AU50" s="268"/>
      <c r="AV50" s="269"/>
      <c r="AW50" s="270"/>
      <c r="AX50" s="271"/>
      <c r="AY50" s="271"/>
      <c r="AZ50" s="272"/>
      <c r="BA50" s="272"/>
      <c r="BB50" s="267"/>
      <c r="BC50" s="267"/>
      <c r="BD50" s="267"/>
      <c r="BE50" s="267"/>
      <c r="BF50" s="267"/>
      <c r="BG50" s="267"/>
      <c r="BH50" s="267"/>
      <c r="BI50" s="267"/>
      <c r="BJ50" s="267"/>
      <c r="BK50" s="267"/>
      <c r="BL50" s="267"/>
      <c r="BM50" s="267"/>
      <c r="BN50" s="267"/>
      <c r="BO50" s="267"/>
      <c r="BP50" s="267"/>
      <c r="BQ50" s="267"/>
      <c r="BR50" s="273"/>
      <c r="BS50" s="273"/>
      <c r="BT50" s="273"/>
      <c r="BU50" s="273"/>
      <c r="BV50" s="273"/>
      <c r="BW50" s="273"/>
      <c r="BX50" s="273"/>
      <c r="BY50" s="273"/>
    </row>
    <row r="51" spans="1:77">
      <c r="A51" s="262">
        <v>21525</v>
      </c>
      <c r="B51" s="263" t="s">
        <v>329</v>
      </c>
      <c r="C51" s="264">
        <v>30597</v>
      </c>
      <c r="D51" s="265"/>
      <c r="E51" s="266"/>
      <c r="F51" s="265"/>
      <c r="G51" s="265"/>
      <c r="H51" s="265"/>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8"/>
      <c r="AO51" s="268"/>
      <c r="AP51" s="268"/>
      <c r="AQ51" s="268"/>
      <c r="AR51" s="268"/>
      <c r="AS51" s="268"/>
      <c r="AT51" s="268"/>
      <c r="AU51" s="268"/>
      <c r="AV51" s="269"/>
      <c r="AW51" s="270"/>
      <c r="AX51" s="271"/>
      <c r="AY51" s="271"/>
      <c r="AZ51" s="272"/>
      <c r="BA51" s="272"/>
      <c r="BB51" s="267"/>
      <c r="BC51" s="267"/>
      <c r="BD51" s="267"/>
      <c r="BE51" s="267"/>
      <c r="BF51" s="267"/>
      <c r="BG51" s="267"/>
      <c r="BH51" s="267"/>
      <c r="BI51" s="267"/>
      <c r="BJ51" s="267"/>
      <c r="BK51" s="267"/>
      <c r="BL51" s="267"/>
      <c r="BM51" s="267"/>
      <c r="BN51" s="267"/>
      <c r="BO51" s="267"/>
      <c r="BP51" s="267"/>
      <c r="BQ51" s="267"/>
      <c r="BR51" s="273"/>
      <c r="BS51" s="273"/>
      <c r="BT51" s="273"/>
      <c r="BU51" s="273"/>
      <c r="BV51" s="273"/>
      <c r="BW51" s="273"/>
      <c r="BX51" s="273"/>
      <c r="BY51" s="273"/>
    </row>
    <row r="52" spans="1:77">
      <c r="A52" s="262">
        <v>21525.200000000001</v>
      </c>
      <c r="B52" s="263" t="s">
        <v>330</v>
      </c>
      <c r="C52" s="264">
        <v>3519</v>
      </c>
      <c r="D52" s="265"/>
      <c r="E52" s="265"/>
      <c r="F52" s="265"/>
      <c r="G52" s="265"/>
      <c r="H52" s="265"/>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8"/>
      <c r="AO52" s="268"/>
      <c r="AP52" s="268"/>
      <c r="AQ52" s="268"/>
      <c r="AR52" s="268"/>
      <c r="AS52" s="268"/>
      <c r="AT52" s="268"/>
      <c r="AU52" s="268"/>
      <c r="AV52" s="269"/>
      <c r="AW52" s="270"/>
      <c r="AX52" s="271"/>
      <c r="AY52" s="271"/>
      <c r="AZ52" s="272"/>
      <c r="BA52" s="272"/>
      <c r="BB52" s="267"/>
      <c r="BC52" s="267"/>
      <c r="BD52" s="267"/>
      <c r="BE52" s="267"/>
      <c r="BF52" s="267"/>
      <c r="BG52" s="267"/>
      <c r="BH52" s="267"/>
      <c r="BI52" s="267"/>
      <c r="BJ52" s="267"/>
      <c r="BK52" s="267"/>
      <c r="BL52" s="267"/>
      <c r="BM52" s="267"/>
      <c r="BN52" s="267"/>
      <c r="BO52" s="267"/>
      <c r="BP52" s="267"/>
      <c r="BQ52" s="267"/>
      <c r="BR52" s="273"/>
      <c r="BS52" s="273"/>
      <c r="BT52" s="273"/>
      <c r="BU52" s="273"/>
      <c r="BV52" s="273"/>
      <c r="BW52" s="273"/>
      <c r="BX52" s="273"/>
      <c r="BY52" s="273"/>
    </row>
    <row r="53" spans="1:77">
      <c r="A53" s="262">
        <v>21550</v>
      </c>
      <c r="B53" s="263" t="s">
        <v>41</v>
      </c>
      <c r="C53" s="264">
        <v>752332</v>
      </c>
      <c r="D53" s="265"/>
      <c r="E53" s="266"/>
      <c r="F53" s="265"/>
      <c r="G53" s="265"/>
      <c r="H53" s="265"/>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8"/>
      <c r="AO53" s="268"/>
      <c r="AP53" s="268"/>
      <c r="AQ53" s="268"/>
      <c r="AR53" s="268"/>
      <c r="AS53" s="268"/>
      <c r="AT53" s="268"/>
      <c r="AU53" s="268"/>
      <c r="AV53" s="269"/>
      <c r="AW53" s="270"/>
      <c r="AX53" s="271"/>
      <c r="AY53" s="271"/>
      <c r="AZ53" s="272"/>
      <c r="BA53" s="272"/>
      <c r="BB53" s="267"/>
      <c r="BC53" s="267"/>
      <c r="BD53" s="267"/>
      <c r="BE53" s="267"/>
      <c r="BF53" s="267"/>
      <c r="BG53" s="267"/>
      <c r="BH53" s="267"/>
      <c r="BI53" s="267"/>
      <c r="BJ53" s="267"/>
      <c r="BK53" s="267"/>
      <c r="BL53" s="267"/>
      <c r="BM53" s="267"/>
      <c r="BN53" s="267"/>
      <c r="BO53" s="267"/>
      <c r="BP53" s="267"/>
      <c r="BQ53" s="267"/>
      <c r="BR53" s="273"/>
      <c r="BS53" s="273"/>
      <c r="BT53" s="273"/>
      <c r="BU53" s="273"/>
      <c r="BV53" s="273"/>
      <c r="BW53" s="273"/>
      <c r="BX53" s="273"/>
      <c r="BY53" s="273"/>
    </row>
    <row r="54" spans="1:77">
      <c r="A54" s="262">
        <v>21570</v>
      </c>
      <c r="B54" s="263" t="s">
        <v>42</v>
      </c>
      <c r="C54" s="264">
        <v>3696</v>
      </c>
      <c r="D54" s="265"/>
      <c r="E54" s="266"/>
      <c r="F54" s="265"/>
      <c r="G54" s="265"/>
      <c r="H54" s="265"/>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7"/>
      <c r="AM54" s="267"/>
      <c r="AN54" s="268"/>
      <c r="AO54" s="268"/>
      <c r="AP54" s="268"/>
      <c r="AQ54" s="268"/>
      <c r="AR54" s="268"/>
      <c r="AS54" s="268"/>
      <c r="AT54" s="268"/>
      <c r="AU54" s="268"/>
      <c r="AV54" s="269"/>
      <c r="AW54" s="270"/>
      <c r="AX54" s="271"/>
      <c r="AY54" s="271"/>
      <c r="AZ54" s="272"/>
      <c r="BA54" s="272"/>
      <c r="BB54" s="267"/>
      <c r="BC54" s="267"/>
      <c r="BD54" s="267"/>
      <c r="BE54" s="267"/>
      <c r="BF54" s="267"/>
      <c r="BG54" s="267"/>
      <c r="BH54" s="267"/>
      <c r="BI54" s="267"/>
      <c r="BJ54" s="267"/>
      <c r="BK54" s="267"/>
      <c r="BL54" s="267"/>
      <c r="BM54" s="267"/>
      <c r="BN54" s="267"/>
      <c r="BO54" s="267"/>
      <c r="BP54" s="267"/>
      <c r="BQ54" s="267"/>
      <c r="BR54" s="273"/>
      <c r="BS54" s="273"/>
      <c r="BT54" s="273"/>
      <c r="BU54" s="273"/>
      <c r="BV54" s="273"/>
      <c r="BW54" s="273"/>
      <c r="BX54" s="273"/>
      <c r="BY54" s="273"/>
    </row>
    <row r="55" spans="1:77">
      <c r="A55" s="262">
        <v>21800</v>
      </c>
      <c r="B55" s="263" t="s">
        <v>43</v>
      </c>
      <c r="C55" s="264">
        <v>101717</v>
      </c>
      <c r="D55" s="265"/>
      <c r="E55" s="266"/>
      <c r="F55" s="265"/>
      <c r="G55" s="265"/>
      <c r="H55" s="265"/>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8"/>
      <c r="AO55" s="268"/>
      <c r="AP55" s="268"/>
      <c r="AQ55" s="268"/>
      <c r="AR55" s="268"/>
      <c r="AS55" s="268"/>
      <c r="AT55" s="268"/>
      <c r="AU55" s="268"/>
      <c r="AV55" s="269"/>
      <c r="AW55" s="270"/>
      <c r="AX55" s="271"/>
      <c r="AY55" s="271"/>
      <c r="AZ55" s="272"/>
      <c r="BA55" s="272"/>
      <c r="BB55" s="267"/>
      <c r="BC55" s="267"/>
      <c r="BD55" s="267"/>
      <c r="BE55" s="267"/>
      <c r="BF55" s="267"/>
      <c r="BG55" s="267"/>
      <c r="BH55" s="267"/>
      <c r="BI55" s="267"/>
      <c r="BJ55" s="267"/>
      <c r="BK55" s="267"/>
      <c r="BL55" s="267"/>
      <c r="BM55" s="267"/>
      <c r="BN55" s="267"/>
      <c r="BO55" s="267"/>
      <c r="BP55" s="267"/>
      <c r="BQ55" s="267"/>
      <c r="BR55" s="273"/>
      <c r="BS55" s="273"/>
      <c r="BT55" s="273"/>
      <c r="BU55" s="273"/>
      <c r="BV55" s="273"/>
      <c r="BW55" s="273"/>
      <c r="BX55" s="273"/>
      <c r="BY55" s="273"/>
    </row>
    <row r="56" spans="1:77">
      <c r="A56" s="262">
        <v>21900</v>
      </c>
      <c r="B56" s="263" t="s">
        <v>44</v>
      </c>
      <c r="C56" s="264">
        <v>55150</v>
      </c>
      <c r="D56" s="265"/>
      <c r="E56" s="266"/>
      <c r="F56" s="265"/>
      <c r="G56" s="265"/>
      <c r="H56" s="265"/>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8"/>
      <c r="AO56" s="268"/>
      <c r="AP56" s="268"/>
      <c r="AQ56" s="268"/>
      <c r="AR56" s="268"/>
      <c r="AS56" s="268"/>
      <c r="AT56" s="268"/>
      <c r="AU56" s="268"/>
      <c r="AV56" s="269"/>
      <c r="AW56" s="270"/>
      <c r="AX56" s="271"/>
      <c r="AY56" s="271"/>
      <c r="AZ56" s="272"/>
      <c r="BA56" s="272"/>
      <c r="BB56" s="267"/>
      <c r="BC56" s="267"/>
      <c r="BD56" s="267"/>
      <c r="BE56" s="267"/>
      <c r="BF56" s="267"/>
      <c r="BG56" s="267"/>
      <c r="BH56" s="267"/>
      <c r="BI56" s="267"/>
      <c r="BJ56" s="267"/>
      <c r="BK56" s="267"/>
      <c r="BL56" s="267"/>
      <c r="BM56" s="267"/>
      <c r="BN56" s="267"/>
      <c r="BO56" s="267"/>
      <c r="BP56" s="267"/>
      <c r="BQ56" s="267"/>
      <c r="BR56" s="273"/>
      <c r="BS56" s="273"/>
      <c r="BT56" s="273"/>
      <c r="BU56" s="273"/>
      <c r="BV56" s="273"/>
      <c r="BW56" s="273"/>
      <c r="BX56" s="273"/>
      <c r="BY56" s="273"/>
    </row>
    <row r="57" spans="1:77">
      <c r="A57" s="262">
        <v>22000</v>
      </c>
      <c r="B57" s="263" t="s">
        <v>45</v>
      </c>
      <c r="C57" s="264">
        <v>61524</v>
      </c>
      <c r="D57" s="265"/>
      <c r="E57" s="266"/>
      <c r="F57" s="265"/>
      <c r="G57" s="265"/>
      <c r="H57" s="265"/>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267"/>
      <c r="AM57" s="267"/>
      <c r="AN57" s="268"/>
      <c r="AO57" s="268"/>
      <c r="AP57" s="268"/>
      <c r="AQ57" s="268"/>
      <c r="AR57" s="268"/>
      <c r="AS57" s="268"/>
      <c r="AT57" s="268"/>
      <c r="AU57" s="268"/>
      <c r="AV57" s="269"/>
      <c r="AW57" s="270"/>
      <c r="AX57" s="271"/>
      <c r="AY57" s="271"/>
      <c r="AZ57" s="272"/>
      <c r="BA57" s="272"/>
      <c r="BB57" s="267"/>
      <c r="BC57" s="267"/>
      <c r="BD57" s="267"/>
      <c r="BE57" s="267"/>
      <c r="BF57" s="267"/>
      <c r="BG57" s="267"/>
      <c r="BH57" s="267"/>
      <c r="BI57" s="267"/>
      <c r="BJ57" s="267"/>
      <c r="BK57" s="267"/>
      <c r="BL57" s="267"/>
      <c r="BM57" s="267"/>
      <c r="BN57" s="267"/>
      <c r="BO57" s="267"/>
      <c r="BP57" s="267"/>
      <c r="BQ57" s="267"/>
      <c r="BR57" s="273"/>
      <c r="BS57" s="273"/>
      <c r="BT57" s="273"/>
      <c r="BU57" s="273"/>
      <c r="BV57" s="273"/>
      <c r="BW57" s="273"/>
      <c r="BX57" s="273"/>
      <c r="BY57" s="273"/>
    </row>
    <row r="58" spans="1:77">
      <c r="A58" s="262">
        <v>23000</v>
      </c>
      <c r="B58" s="263" t="s">
        <v>46</v>
      </c>
      <c r="C58" s="264">
        <v>42760</v>
      </c>
      <c r="D58" s="265"/>
      <c r="E58" s="266"/>
      <c r="F58" s="265"/>
      <c r="G58" s="265"/>
      <c r="H58" s="265"/>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8"/>
      <c r="AO58" s="268"/>
      <c r="AP58" s="268"/>
      <c r="AQ58" s="268"/>
      <c r="AR58" s="268"/>
      <c r="AS58" s="268"/>
      <c r="AT58" s="268"/>
      <c r="AU58" s="268"/>
      <c r="AV58" s="269"/>
      <c r="AW58" s="270"/>
      <c r="AX58" s="271"/>
      <c r="AY58" s="271"/>
      <c r="AZ58" s="272"/>
      <c r="BA58" s="272"/>
      <c r="BB58" s="267"/>
      <c r="BC58" s="267"/>
      <c r="BD58" s="267"/>
      <c r="BE58" s="267"/>
      <c r="BF58" s="267"/>
      <c r="BG58" s="267"/>
      <c r="BH58" s="267"/>
      <c r="BI58" s="267"/>
      <c r="BJ58" s="267"/>
      <c r="BK58" s="267"/>
      <c r="BL58" s="267"/>
      <c r="BM58" s="267"/>
      <c r="BN58" s="267"/>
      <c r="BO58" s="267"/>
      <c r="BP58" s="267"/>
      <c r="BQ58" s="267"/>
      <c r="BR58" s="273"/>
      <c r="BS58" s="273"/>
      <c r="BT58" s="273"/>
      <c r="BU58" s="273"/>
      <c r="BV58" s="273"/>
      <c r="BW58" s="273"/>
      <c r="BX58" s="273"/>
      <c r="BY58" s="273"/>
    </row>
    <row r="59" spans="1:77">
      <c r="A59" s="262">
        <v>23100</v>
      </c>
      <c r="B59" s="263" t="s">
        <v>47</v>
      </c>
      <c r="C59" s="264">
        <v>273731</v>
      </c>
      <c r="D59" s="265"/>
      <c r="E59" s="266"/>
      <c r="F59" s="265"/>
      <c r="G59" s="265"/>
      <c r="H59" s="265"/>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267"/>
      <c r="AM59" s="267"/>
      <c r="AN59" s="268"/>
      <c r="AO59" s="268"/>
      <c r="AP59" s="268"/>
      <c r="AQ59" s="268"/>
      <c r="AR59" s="268"/>
      <c r="AS59" s="268"/>
      <c r="AT59" s="268"/>
      <c r="AU59" s="268"/>
      <c r="AV59" s="269"/>
      <c r="AW59" s="270"/>
      <c r="AX59" s="271"/>
      <c r="AY59" s="271"/>
      <c r="AZ59" s="272"/>
      <c r="BA59" s="272"/>
      <c r="BB59" s="267"/>
      <c r="BC59" s="267"/>
      <c r="BD59" s="267"/>
      <c r="BE59" s="267"/>
      <c r="BF59" s="267"/>
      <c r="BG59" s="267"/>
      <c r="BH59" s="267"/>
      <c r="BI59" s="267"/>
      <c r="BJ59" s="267"/>
      <c r="BK59" s="267"/>
      <c r="BL59" s="267"/>
      <c r="BM59" s="267"/>
      <c r="BN59" s="267"/>
      <c r="BO59" s="267"/>
      <c r="BP59" s="267"/>
      <c r="BQ59" s="267"/>
      <c r="BR59" s="273"/>
      <c r="BS59" s="273"/>
      <c r="BT59" s="273"/>
      <c r="BU59" s="273"/>
      <c r="BV59" s="273"/>
      <c r="BW59" s="273"/>
      <c r="BX59" s="273"/>
      <c r="BY59" s="273"/>
    </row>
    <row r="60" spans="1:77">
      <c r="A60" s="262">
        <v>23200</v>
      </c>
      <c r="B60" s="263" t="s">
        <v>48</v>
      </c>
      <c r="C60" s="264">
        <v>148446</v>
      </c>
      <c r="D60" s="265"/>
      <c r="E60" s="266"/>
      <c r="F60" s="265"/>
      <c r="G60" s="265"/>
      <c r="H60" s="265"/>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267"/>
      <c r="AN60" s="268"/>
      <c r="AO60" s="268"/>
      <c r="AP60" s="268"/>
      <c r="AQ60" s="268"/>
      <c r="AR60" s="268"/>
      <c r="AS60" s="268"/>
      <c r="AT60" s="268"/>
      <c r="AU60" s="268"/>
      <c r="AV60" s="269"/>
      <c r="AW60" s="270"/>
      <c r="AX60" s="271"/>
      <c r="AY60" s="271"/>
      <c r="AZ60" s="272"/>
      <c r="BA60" s="272"/>
      <c r="BB60" s="267"/>
      <c r="BC60" s="267"/>
      <c r="BD60" s="267"/>
      <c r="BE60" s="267"/>
      <c r="BF60" s="267"/>
      <c r="BG60" s="267"/>
      <c r="BH60" s="267"/>
      <c r="BI60" s="267"/>
      <c r="BJ60" s="267"/>
      <c r="BK60" s="267"/>
      <c r="BL60" s="267"/>
      <c r="BM60" s="267"/>
      <c r="BN60" s="267"/>
      <c r="BO60" s="267"/>
      <c r="BP60" s="267"/>
      <c r="BQ60" s="267"/>
      <c r="BR60" s="273"/>
      <c r="BS60" s="273"/>
      <c r="BT60" s="273"/>
      <c r="BU60" s="273"/>
      <c r="BV60" s="273"/>
      <c r="BW60" s="273"/>
      <c r="BX60" s="273"/>
      <c r="BY60" s="273"/>
    </row>
    <row r="61" spans="1:77">
      <c r="A61" s="262">
        <v>30000</v>
      </c>
      <c r="B61" s="263" t="s">
        <v>49</v>
      </c>
      <c r="C61" s="264">
        <v>13399</v>
      </c>
      <c r="D61" s="265"/>
      <c r="E61" s="266"/>
      <c r="F61" s="265"/>
      <c r="G61" s="265"/>
      <c r="H61" s="265"/>
      <c r="I61" s="267"/>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c r="AI61" s="267"/>
      <c r="AJ61" s="267"/>
      <c r="AK61" s="267"/>
      <c r="AL61" s="267"/>
      <c r="AM61" s="267"/>
      <c r="AN61" s="268"/>
      <c r="AO61" s="268"/>
      <c r="AP61" s="268"/>
      <c r="AQ61" s="268"/>
      <c r="AR61" s="268"/>
      <c r="AS61" s="268"/>
      <c r="AT61" s="268"/>
      <c r="AU61" s="268"/>
      <c r="AV61" s="269"/>
      <c r="AW61" s="270"/>
      <c r="AX61" s="271"/>
      <c r="AY61" s="271"/>
      <c r="AZ61" s="272"/>
      <c r="BA61" s="272"/>
      <c r="BB61" s="267"/>
      <c r="BC61" s="267"/>
      <c r="BD61" s="267"/>
      <c r="BE61" s="267"/>
      <c r="BF61" s="267"/>
      <c r="BG61" s="267"/>
      <c r="BH61" s="267"/>
      <c r="BI61" s="267"/>
      <c r="BJ61" s="267"/>
      <c r="BK61" s="267"/>
      <c r="BL61" s="267"/>
      <c r="BM61" s="267"/>
      <c r="BN61" s="267"/>
      <c r="BO61" s="267"/>
      <c r="BP61" s="267"/>
      <c r="BQ61" s="267"/>
      <c r="BR61" s="273"/>
      <c r="BS61" s="273"/>
      <c r="BT61" s="273"/>
      <c r="BU61" s="273"/>
      <c r="BV61" s="273"/>
      <c r="BW61" s="273"/>
      <c r="BX61" s="273"/>
      <c r="BY61" s="273"/>
    </row>
    <row r="62" spans="1:77">
      <c r="A62" s="262">
        <v>30100</v>
      </c>
      <c r="B62" s="263" t="s">
        <v>50</v>
      </c>
      <c r="C62" s="264">
        <v>124510</v>
      </c>
      <c r="D62" s="265"/>
      <c r="E62" s="266"/>
      <c r="F62" s="265"/>
      <c r="G62" s="265"/>
      <c r="H62" s="265"/>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8"/>
      <c r="AO62" s="268"/>
      <c r="AP62" s="268"/>
      <c r="AQ62" s="268"/>
      <c r="AR62" s="268"/>
      <c r="AS62" s="268"/>
      <c r="AT62" s="268"/>
      <c r="AU62" s="268"/>
      <c r="AV62" s="269"/>
      <c r="AW62" s="270"/>
      <c r="AX62" s="271"/>
      <c r="AY62" s="271"/>
      <c r="AZ62" s="272"/>
      <c r="BA62" s="272"/>
      <c r="BB62" s="267"/>
      <c r="BC62" s="267"/>
      <c r="BD62" s="267"/>
      <c r="BE62" s="267"/>
      <c r="BF62" s="267"/>
      <c r="BG62" s="267"/>
      <c r="BH62" s="267"/>
      <c r="BI62" s="267"/>
      <c r="BJ62" s="267"/>
      <c r="BK62" s="267"/>
      <c r="BL62" s="267"/>
      <c r="BM62" s="267"/>
      <c r="BN62" s="267"/>
      <c r="BO62" s="267"/>
      <c r="BP62" s="267"/>
      <c r="BQ62" s="267"/>
      <c r="BR62" s="273"/>
      <c r="BS62" s="273"/>
      <c r="BT62" s="273"/>
      <c r="BU62" s="273"/>
      <c r="BV62" s="273"/>
      <c r="BW62" s="273"/>
      <c r="BX62" s="273"/>
      <c r="BY62" s="273"/>
    </row>
    <row r="63" spans="1:77">
      <c r="A63" s="262">
        <v>30102</v>
      </c>
      <c r="B63" s="263" t="s">
        <v>51</v>
      </c>
      <c r="C63" s="264">
        <v>2301</v>
      </c>
      <c r="D63" s="265"/>
      <c r="E63" s="266"/>
      <c r="F63" s="265"/>
      <c r="G63" s="265"/>
      <c r="H63" s="265"/>
      <c r="I63" s="267"/>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67"/>
      <c r="AI63" s="267"/>
      <c r="AJ63" s="267"/>
      <c r="AK63" s="267"/>
      <c r="AL63" s="267"/>
      <c r="AM63" s="267"/>
      <c r="AN63" s="268"/>
      <c r="AO63" s="268"/>
      <c r="AP63" s="268"/>
      <c r="AQ63" s="268"/>
      <c r="AR63" s="268"/>
      <c r="AS63" s="268"/>
      <c r="AT63" s="268"/>
      <c r="AU63" s="268"/>
      <c r="AV63" s="269"/>
      <c r="AW63" s="270"/>
      <c r="AX63" s="271"/>
      <c r="AY63" s="271"/>
      <c r="AZ63" s="272"/>
      <c r="BA63" s="272"/>
      <c r="BB63" s="267"/>
      <c r="BC63" s="267"/>
      <c r="BD63" s="267"/>
      <c r="BE63" s="267"/>
      <c r="BF63" s="267"/>
      <c r="BG63" s="267"/>
      <c r="BH63" s="267"/>
      <c r="BI63" s="267"/>
      <c r="BJ63" s="267"/>
      <c r="BK63" s="267"/>
      <c r="BL63" s="267"/>
      <c r="BM63" s="267"/>
      <c r="BN63" s="267"/>
      <c r="BO63" s="267"/>
      <c r="BP63" s="267"/>
      <c r="BQ63" s="267"/>
      <c r="BR63" s="273"/>
      <c r="BS63" s="273"/>
      <c r="BT63" s="273"/>
      <c r="BU63" s="273"/>
      <c r="BV63" s="273"/>
      <c r="BW63" s="273"/>
      <c r="BX63" s="273"/>
      <c r="BY63" s="273"/>
    </row>
    <row r="64" spans="1:77">
      <c r="A64" s="262">
        <v>30103</v>
      </c>
      <c r="B64" s="263" t="s">
        <v>52</v>
      </c>
      <c r="C64" s="264">
        <v>3323</v>
      </c>
      <c r="D64" s="265"/>
      <c r="E64" s="266"/>
      <c r="F64" s="265"/>
      <c r="G64" s="265"/>
      <c r="H64" s="265"/>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8"/>
      <c r="AO64" s="268"/>
      <c r="AP64" s="268"/>
      <c r="AQ64" s="268"/>
      <c r="AR64" s="268"/>
      <c r="AS64" s="268"/>
      <c r="AT64" s="268"/>
      <c r="AU64" s="268"/>
      <c r="AV64" s="269"/>
      <c r="AW64" s="270"/>
      <c r="AX64" s="271"/>
      <c r="AY64" s="271"/>
      <c r="AZ64" s="272"/>
      <c r="BA64" s="272"/>
      <c r="BB64" s="267"/>
      <c r="BC64" s="267"/>
      <c r="BD64" s="267"/>
      <c r="BE64" s="267"/>
      <c r="BF64" s="267"/>
      <c r="BG64" s="267"/>
      <c r="BH64" s="267"/>
      <c r="BI64" s="267"/>
      <c r="BJ64" s="267"/>
      <c r="BK64" s="267"/>
      <c r="BL64" s="267"/>
      <c r="BM64" s="267"/>
      <c r="BN64" s="267"/>
      <c r="BO64" s="267"/>
      <c r="BP64" s="267"/>
      <c r="BQ64" s="267"/>
      <c r="BR64" s="273"/>
      <c r="BS64" s="273"/>
      <c r="BT64" s="273"/>
      <c r="BU64" s="273"/>
      <c r="BV64" s="273"/>
      <c r="BW64" s="273"/>
      <c r="BX64" s="273"/>
      <c r="BY64" s="273"/>
    </row>
    <row r="65" spans="1:77">
      <c r="A65" s="262">
        <v>30104</v>
      </c>
      <c r="B65" s="263" t="s">
        <v>53</v>
      </c>
      <c r="C65" s="264">
        <v>1558</v>
      </c>
      <c r="D65" s="265"/>
      <c r="E65" s="266"/>
      <c r="F65" s="265"/>
      <c r="G65" s="265"/>
      <c r="H65" s="265"/>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8"/>
      <c r="AO65" s="268"/>
      <c r="AP65" s="268"/>
      <c r="AQ65" s="268"/>
      <c r="AR65" s="268"/>
      <c r="AS65" s="268"/>
      <c r="AT65" s="268"/>
      <c r="AU65" s="268"/>
      <c r="AV65" s="269"/>
      <c r="AW65" s="270"/>
      <c r="AX65" s="271"/>
      <c r="AY65" s="271"/>
      <c r="AZ65" s="272"/>
      <c r="BA65" s="272"/>
      <c r="BB65" s="267"/>
      <c r="BC65" s="267"/>
      <c r="BD65" s="267"/>
      <c r="BE65" s="267"/>
      <c r="BF65" s="267"/>
      <c r="BG65" s="267"/>
      <c r="BH65" s="267"/>
      <c r="BI65" s="267"/>
      <c r="BJ65" s="267"/>
      <c r="BK65" s="267"/>
      <c r="BL65" s="267"/>
      <c r="BM65" s="267"/>
      <c r="BN65" s="267"/>
      <c r="BO65" s="267"/>
      <c r="BP65" s="267"/>
      <c r="BQ65" s="267"/>
      <c r="BR65" s="273"/>
      <c r="BS65" s="273"/>
      <c r="BT65" s="273"/>
      <c r="BU65" s="273"/>
      <c r="BV65" s="273"/>
      <c r="BW65" s="273"/>
      <c r="BX65" s="273"/>
      <c r="BY65" s="273"/>
    </row>
    <row r="66" spans="1:77">
      <c r="A66" s="262">
        <v>30105</v>
      </c>
      <c r="B66" s="263" t="s">
        <v>54</v>
      </c>
      <c r="C66" s="264">
        <v>14144</v>
      </c>
      <c r="D66" s="265"/>
      <c r="E66" s="266"/>
      <c r="F66" s="265"/>
      <c r="G66" s="265"/>
      <c r="H66" s="265"/>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8"/>
      <c r="AO66" s="268"/>
      <c r="AP66" s="268"/>
      <c r="AQ66" s="268"/>
      <c r="AR66" s="268"/>
      <c r="AS66" s="268"/>
      <c r="AT66" s="268"/>
      <c r="AU66" s="268"/>
      <c r="AV66" s="269"/>
      <c r="AW66" s="270"/>
      <c r="AX66" s="271"/>
      <c r="AY66" s="271"/>
      <c r="AZ66" s="272"/>
      <c r="BA66" s="272"/>
      <c r="BB66" s="267"/>
      <c r="BC66" s="267"/>
      <c r="BD66" s="267"/>
      <c r="BE66" s="267"/>
      <c r="BF66" s="267"/>
      <c r="BG66" s="267"/>
      <c r="BH66" s="267"/>
      <c r="BI66" s="267"/>
      <c r="BJ66" s="267"/>
      <c r="BK66" s="267"/>
      <c r="BL66" s="267"/>
      <c r="BM66" s="267"/>
      <c r="BN66" s="267"/>
      <c r="BO66" s="267"/>
      <c r="BP66" s="267"/>
      <c r="BQ66" s="267"/>
      <c r="BR66" s="273"/>
      <c r="BS66" s="273"/>
      <c r="BT66" s="273"/>
      <c r="BU66" s="273"/>
      <c r="BV66" s="273"/>
      <c r="BW66" s="273"/>
      <c r="BX66" s="273"/>
      <c r="BY66" s="273"/>
    </row>
    <row r="67" spans="1:77">
      <c r="A67" s="262">
        <v>30200</v>
      </c>
      <c r="B67" s="263" t="s">
        <v>55</v>
      </c>
      <c r="C67" s="264">
        <v>29169</v>
      </c>
      <c r="D67" s="265"/>
      <c r="E67" s="266"/>
      <c r="F67" s="265"/>
      <c r="G67" s="265"/>
      <c r="H67" s="265"/>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8"/>
      <c r="AO67" s="268"/>
      <c r="AP67" s="268"/>
      <c r="AQ67" s="268"/>
      <c r="AR67" s="268"/>
      <c r="AS67" s="268"/>
      <c r="AT67" s="268"/>
      <c r="AU67" s="268"/>
      <c r="AV67" s="269"/>
      <c r="AW67" s="270"/>
      <c r="AX67" s="271"/>
      <c r="AY67" s="271"/>
      <c r="AZ67" s="272"/>
      <c r="BA67" s="272"/>
      <c r="BB67" s="267"/>
      <c r="BC67" s="267"/>
      <c r="BD67" s="267"/>
      <c r="BE67" s="267"/>
      <c r="BF67" s="267"/>
      <c r="BG67" s="267"/>
      <c r="BH67" s="267"/>
      <c r="BI67" s="267"/>
      <c r="BJ67" s="267"/>
      <c r="BK67" s="267"/>
      <c r="BL67" s="267"/>
      <c r="BM67" s="267"/>
      <c r="BN67" s="267"/>
      <c r="BO67" s="267"/>
      <c r="BP67" s="267"/>
      <c r="BQ67" s="267"/>
      <c r="BR67" s="273"/>
      <c r="BS67" s="273"/>
      <c r="BT67" s="273"/>
      <c r="BU67" s="273"/>
      <c r="BV67" s="273"/>
      <c r="BW67" s="273"/>
      <c r="BX67" s="273"/>
      <c r="BY67" s="273"/>
    </row>
    <row r="68" spans="1:77">
      <c r="A68" s="262">
        <v>30300</v>
      </c>
      <c r="B68" s="263" t="s">
        <v>56</v>
      </c>
      <c r="C68" s="264">
        <v>9459</v>
      </c>
      <c r="D68" s="265"/>
      <c r="E68" s="266"/>
      <c r="F68" s="265"/>
      <c r="G68" s="265"/>
      <c r="H68" s="265"/>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8"/>
      <c r="AO68" s="268"/>
      <c r="AP68" s="268"/>
      <c r="AQ68" s="268"/>
      <c r="AR68" s="268"/>
      <c r="AS68" s="268"/>
      <c r="AT68" s="268"/>
      <c r="AU68" s="268"/>
      <c r="AV68" s="269"/>
      <c r="AW68" s="270"/>
      <c r="AX68" s="271"/>
      <c r="AY68" s="271"/>
      <c r="AZ68" s="272"/>
      <c r="BA68" s="272"/>
      <c r="BB68" s="267"/>
      <c r="BC68" s="267"/>
      <c r="BD68" s="267"/>
      <c r="BE68" s="267"/>
      <c r="BF68" s="267"/>
      <c r="BG68" s="267"/>
      <c r="BH68" s="267"/>
      <c r="BI68" s="267"/>
      <c r="BJ68" s="267"/>
      <c r="BK68" s="267"/>
      <c r="BL68" s="267"/>
      <c r="BM68" s="267"/>
      <c r="BN68" s="267"/>
      <c r="BO68" s="267"/>
      <c r="BP68" s="267"/>
      <c r="BQ68" s="267"/>
      <c r="BR68" s="273"/>
      <c r="BS68" s="273"/>
      <c r="BT68" s="273"/>
      <c r="BU68" s="273"/>
      <c r="BV68" s="273"/>
      <c r="BW68" s="273"/>
      <c r="BX68" s="273"/>
      <c r="BY68" s="273"/>
    </row>
    <row r="69" spans="1:77">
      <c r="A69" s="262">
        <v>30400</v>
      </c>
      <c r="B69" s="263" t="s">
        <v>57</v>
      </c>
      <c r="C69" s="264">
        <v>18682</v>
      </c>
      <c r="D69" s="265"/>
      <c r="E69" s="266"/>
      <c r="F69" s="265"/>
      <c r="G69" s="265"/>
      <c r="H69" s="265"/>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267"/>
      <c r="AN69" s="268"/>
      <c r="AO69" s="268"/>
      <c r="AP69" s="268"/>
      <c r="AQ69" s="268"/>
      <c r="AR69" s="268"/>
      <c r="AS69" s="268"/>
      <c r="AT69" s="268"/>
      <c r="AU69" s="268"/>
      <c r="AV69" s="269"/>
      <c r="AW69" s="270"/>
      <c r="AX69" s="271"/>
      <c r="AY69" s="271"/>
      <c r="AZ69" s="272"/>
      <c r="BA69" s="272"/>
      <c r="BB69" s="267"/>
      <c r="BC69" s="267"/>
      <c r="BD69" s="267"/>
      <c r="BE69" s="267"/>
      <c r="BF69" s="267"/>
      <c r="BG69" s="267"/>
      <c r="BH69" s="267"/>
      <c r="BI69" s="267"/>
      <c r="BJ69" s="267"/>
      <c r="BK69" s="267"/>
      <c r="BL69" s="267"/>
      <c r="BM69" s="267"/>
      <c r="BN69" s="267"/>
      <c r="BO69" s="267"/>
      <c r="BP69" s="267"/>
      <c r="BQ69" s="267"/>
      <c r="BR69" s="273"/>
      <c r="BS69" s="273"/>
      <c r="BT69" s="273"/>
      <c r="BU69" s="273"/>
      <c r="BV69" s="273"/>
      <c r="BW69" s="273"/>
      <c r="BX69" s="273"/>
      <c r="BY69" s="273"/>
    </row>
    <row r="70" spans="1:77">
      <c r="A70" s="262">
        <v>30405</v>
      </c>
      <c r="B70" s="263" t="s">
        <v>58</v>
      </c>
      <c r="C70" s="264">
        <v>10833</v>
      </c>
      <c r="D70" s="265"/>
      <c r="E70" s="266"/>
      <c r="F70" s="265"/>
      <c r="G70" s="265"/>
      <c r="H70" s="265"/>
      <c r="I70" s="267"/>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c r="AL70" s="267"/>
      <c r="AM70" s="267"/>
      <c r="AN70" s="268"/>
      <c r="AO70" s="268"/>
      <c r="AP70" s="268"/>
      <c r="AQ70" s="268"/>
      <c r="AR70" s="268"/>
      <c r="AS70" s="268"/>
      <c r="AT70" s="268"/>
      <c r="AU70" s="268"/>
      <c r="AV70" s="269"/>
      <c r="AW70" s="270"/>
      <c r="AX70" s="271"/>
      <c r="AY70" s="271"/>
      <c r="AZ70" s="272"/>
      <c r="BA70" s="272"/>
      <c r="BB70" s="267"/>
      <c r="BC70" s="267"/>
      <c r="BD70" s="267"/>
      <c r="BE70" s="267"/>
      <c r="BF70" s="267"/>
      <c r="BG70" s="267"/>
      <c r="BH70" s="267"/>
      <c r="BI70" s="267"/>
      <c r="BJ70" s="267"/>
      <c r="BK70" s="267"/>
      <c r="BL70" s="267"/>
      <c r="BM70" s="267"/>
      <c r="BN70" s="267"/>
      <c r="BO70" s="267"/>
      <c r="BP70" s="267"/>
      <c r="BQ70" s="267"/>
      <c r="BR70" s="273"/>
      <c r="BS70" s="273"/>
      <c r="BT70" s="273"/>
      <c r="BU70" s="273"/>
      <c r="BV70" s="273"/>
      <c r="BW70" s="273"/>
      <c r="BX70" s="273"/>
      <c r="BY70" s="273"/>
    </row>
    <row r="71" spans="1:77">
      <c r="A71" s="262">
        <v>30500</v>
      </c>
      <c r="B71" s="263" t="s">
        <v>59</v>
      </c>
      <c r="C71" s="264">
        <v>19192</v>
      </c>
      <c r="D71" s="265"/>
      <c r="E71" s="266"/>
      <c r="F71" s="265"/>
      <c r="G71" s="265"/>
      <c r="H71" s="265"/>
      <c r="I71" s="267"/>
      <c r="J71" s="267"/>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7"/>
      <c r="AM71" s="267"/>
      <c r="AN71" s="268"/>
      <c r="AO71" s="268"/>
      <c r="AP71" s="268"/>
      <c r="AQ71" s="268"/>
      <c r="AR71" s="268"/>
      <c r="AS71" s="268"/>
      <c r="AT71" s="268"/>
      <c r="AU71" s="268"/>
      <c r="AV71" s="269"/>
      <c r="AW71" s="270"/>
      <c r="AX71" s="271"/>
      <c r="AY71" s="271"/>
      <c r="AZ71" s="272"/>
      <c r="BA71" s="272"/>
      <c r="BB71" s="267"/>
      <c r="BC71" s="267"/>
      <c r="BD71" s="267"/>
      <c r="BE71" s="267"/>
      <c r="BF71" s="267"/>
      <c r="BG71" s="267"/>
      <c r="BH71" s="267"/>
      <c r="BI71" s="267"/>
      <c r="BJ71" s="267"/>
      <c r="BK71" s="267"/>
      <c r="BL71" s="267"/>
      <c r="BM71" s="267"/>
      <c r="BN71" s="267"/>
      <c r="BO71" s="267"/>
      <c r="BP71" s="267"/>
      <c r="BQ71" s="267"/>
      <c r="BR71" s="273"/>
      <c r="BS71" s="273"/>
      <c r="BT71" s="273"/>
      <c r="BU71" s="273"/>
      <c r="BV71" s="273"/>
      <c r="BW71" s="273"/>
      <c r="BX71" s="273"/>
      <c r="BY71" s="273"/>
    </row>
    <row r="72" spans="1:77">
      <c r="A72" s="262">
        <v>30600</v>
      </c>
      <c r="B72" s="263" t="s">
        <v>60</v>
      </c>
      <c r="C72" s="264">
        <v>14659</v>
      </c>
      <c r="D72" s="265"/>
      <c r="E72" s="266"/>
      <c r="F72" s="265"/>
      <c r="G72" s="265"/>
      <c r="H72" s="265"/>
      <c r="I72" s="267"/>
      <c r="J72" s="267"/>
      <c r="K72" s="267"/>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267"/>
      <c r="AM72" s="267"/>
      <c r="AN72" s="268"/>
      <c r="AO72" s="268"/>
      <c r="AP72" s="268"/>
      <c r="AQ72" s="268"/>
      <c r="AR72" s="268"/>
      <c r="AS72" s="268"/>
      <c r="AT72" s="268"/>
      <c r="AU72" s="268"/>
      <c r="AV72" s="269"/>
      <c r="AW72" s="270"/>
      <c r="AX72" s="271"/>
      <c r="AY72" s="271"/>
      <c r="AZ72" s="272"/>
      <c r="BA72" s="272"/>
      <c r="BB72" s="267"/>
      <c r="BC72" s="267"/>
      <c r="BD72" s="267"/>
      <c r="BE72" s="267"/>
      <c r="BF72" s="267"/>
      <c r="BG72" s="267"/>
      <c r="BH72" s="267"/>
      <c r="BI72" s="267"/>
      <c r="BJ72" s="267"/>
      <c r="BK72" s="267"/>
      <c r="BL72" s="267"/>
      <c r="BM72" s="267"/>
      <c r="BN72" s="267"/>
      <c r="BO72" s="267"/>
      <c r="BP72" s="267"/>
      <c r="BQ72" s="267"/>
      <c r="BR72" s="273"/>
      <c r="BS72" s="273"/>
      <c r="BT72" s="273"/>
      <c r="BU72" s="273"/>
      <c r="BV72" s="273"/>
      <c r="BW72" s="273"/>
      <c r="BX72" s="273"/>
      <c r="BY72" s="273"/>
    </row>
    <row r="73" spans="1:77">
      <c r="A73" s="262">
        <v>30601</v>
      </c>
      <c r="B73" s="263" t="s">
        <v>61</v>
      </c>
      <c r="C73" s="264">
        <v>348</v>
      </c>
      <c r="D73" s="265"/>
      <c r="E73" s="266"/>
      <c r="F73" s="265"/>
      <c r="G73" s="265"/>
      <c r="H73" s="265"/>
      <c r="I73" s="267"/>
      <c r="J73" s="267"/>
      <c r="K73" s="267"/>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c r="AI73" s="267"/>
      <c r="AJ73" s="267"/>
      <c r="AK73" s="267"/>
      <c r="AL73" s="267"/>
      <c r="AM73" s="267"/>
      <c r="AN73" s="268"/>
      <c r="AO73" s="268"/>
      <c r="AP73" s="268"/>
      <c r="AQ73" s="268"/>
      <c r="AR73" s="268"/>
      <c r="AS73" s="268"/>
      <c r="AT73" s="268"/>
      <c r="AU73" s="268"/>
      <c r="AV73" s="269"/>
      <c r="AW73" s="270"/>
      <c r="AX73" s="271"/>
      <c r="AY73" s="271"/>
      <c r="AZ73" s="272"/>
      <c r="BA73" s="272"/>
      <c r="BB73" s="267"/>
      <c r="BC73" s="267"/>
      <c r="BD73" s="267"/>
      <c r="BE73" s="267"/>
      <c r="BF73" s="267"/>
      <c r="BG73" s="267"/>
      <c r="BH73" s="267"/>
      <c r="BI73" s="267"/>
      <c r="BJ73" s="267"/>
      <c r="BK73" s="267"/>
      <c r="BL73" s="267"/>
      <c r="BM73" s="267"/>
      <c r="BN73" s="267"/>
      <c r="BO73" s="267"/>
      <c r="BP73" s="267"/>
      <c r="BQ73" s="267"/>
      <c r="BR73" s="273"/>
      <c r="BS73" s="273"/>
      <c r="BT73" s="273"/>
      <c r="BU73" s="273"/>
      <c r="BV73" s="273"/>
      <c r="BW73" s="273"/>
      <c r="BX73" s="273"/>
      <c r="BY73" s="273"/>
    </row>
    <row r="74" spans="1:77">
      <c r="A74" s="262">
        <v>30700</v>
      </c>
      <c r="B74" s="263" t="s">
        <v>62</v>
      </c>
      <c r="C74" s="264">
        <v>37540</v>
      </c>
      <c r="D74" s="265"/>
      <c r="E74" s="266"/>
      <c r="F74" s="265"/>
      <c r="G74" s="265"/>
      <c r="H74" s="265"/>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267"/>
      <c r="AM74" s="267"/>
      <c r="AN74" s="268"/>
      <c r="AO74" s="268"/>
      <c r="AP74" s="268"/>
      <c r="AQ74" s="268"/>
      <c r="AR74" s="268"/>
      <c r="AS74" s="268"/>
      <c r="AT74" s="268"/>
      <c r="AU74" s="268"/>
      <c r="AV74" s="269"/>
      <c r="AW74" s="270"/>
      <c r="AX74" s="271"/>
      <c r="AY74" s="271"/>
      <c r="AZ74" s="272"/>
      <c r="BA74" s="272"/>
      <c r="BB74" s="267"/>
      <c r="BC74" s="267"/>
      <c r="BD74" s="267"/>
      <c r="BE74" s="267"/>
      <c r="BF74" s="267"/>
      <c r="BG74" s="267"/>
      <c r="BH74" s="267"/>
      <c r="BI74" s="267"/>
      <c r="BJ74" s="267"/>
      <c r="BK74" s="267"/>
      <c r="BL74" s="267"/>
      <c r="BM74" s="267"/>
      <c r="BN74" s="267"/>
      <c r="BO74" s="267"/>
      <c r="BP74" s="267"/>
      <c r="BQ74" s="267"/>
      <c r="BR74" s="273"/>
      <c r="BS74" s="273"/>
      <c r="BT74" s="273"/>
      <c r="BU74" s="273"/>
      <c r="BV74" s="273"/>
      <c r="BW74" s="273"/>
      <c r="BX74" s="273"/>
      <c r="BY74" s="273"/>
    </row>
    <row r="75" spans="1:77">
      <c r="A75" s="262">
        <v>30705</v>
      </c>
      <c r="B75" s="263" t="s">
        <v>63</v>
      </c>
      <c r="C75" s="264">
        <v>7281</v>
      </c>
      <c r="D75" s="265"/>
      <c r="E75" s="266"/>
      <c r="F75" s="265"/>
      <c r="G75" s="265"/>
      <c r="H75" s="265"/>
      <c r="I75" s="267"/>
      <c r="J75" s="267"/>
      <c r="K75" s="267"/>
      <c r="L75" s="267"/>
      <c r="M75" s="267"/>
      <c r="N75" s="267"/>
      <c r="O75" s="267"/>
      <c r="P75" s="267"/>
      <c r="Q75" s="267"/>
      <c r="R75" s="267"/>
      <c r="S75" s="267"/>
      <c r="T75" s="267"/>
      <c r="U75" s="267"/>
      <c r="V75" s="267"/>
      <c r="W75" s="267"/>
      <c r="X75" s="267"/>
      <c r="Y75" s="267"/>
      <c r="Z75" s="267"/>
      <c r="AA75" s="267"/>
      <c r="AB75" s="267"/>
      <c r="AC75" s="267"/>
      <c r="AD75" s="267"/>
      <c r="AE75" s="267"/>
      <c r="AF75" s="267"/>
      <c r="AG75" s="267"/>
      <c r="AH75" s="267"/>
      <c r="AI75" s="267"/>
      <c r="AJ75" s="267"/>
      <c r="AK75" s="267"/>
      <c r="AL75" s="267"/>
      <c r="AM75" s="267"/>
      <c r="AN75" s="268"/>
      <c r="AO75" s="268"/>
      <c r="AP75" s="268"/>
      <c r="AQ75" s="268"/>
      <c r="AR75" s="268"/>
      <c r="AS75" s="268"/>
      <c r="AT75" s="268"/>
      <c r="AU75" s="268"/>
      <c r="AV75" s="269"/>
      <c r="AW75" s="270"/>
      <c r="AX75" s="271"/>
      <c r="AY75" s="271"/>
      <c r="AZ75" s="272"/>
      <c r="BA75" s="272"/>
      <c r="BB75" s="267"/>
      <c r="BC75" s="267"/>
      <c r="BD75" s="267"/>
      <c r="BE75" s="267"/>
      <c r="BF75" s="267"/>
      <c r="BG75" s="267"/>
      <c r="BH75" s="267"/>
      <c r="BI75" s="267"/>
      <c r="BJ75" s="267"/>
      <c r="BK75" s="267"/>
      <c r="BL75" s="267"/>
      <c r="BM75" s="267"/>
      <c r="BN75" s="267"/>
      <c r="BO75" s="267"/>
      <c r="BP75" s="267"/>
      <c r="BQ75" s="267"/>
      <c r="BR75" s="273"/>
      <c r="BS75" s="273"/>
      <c r="BT75" s="273"/>
      <c r="BU75" s="273"/>
      <c r="BV75" s="273"/>
      <c r="BW75" s="273"/>
      <c r="BX75" s="273"/>
      <c r="BY75" s="273"/>
    </row>
    <row r="76" spans="1:77">
      <c r="A76" s="262">
        <v>30800</v>
      </c>
      <c r="B76" s="263" t="s">
        <v>64</v>
      </c>
      <c r="C76" s="264">
        <v>13039</v>
      </c>
      <c r="D76" s="265"/>
      <c r="E76" s="266"/>
      <c r="F76" s="265"/>
      <c r="G76" s="265"/>
      <c r="H76" s="265"/>
      <c r="I76" s="267"/>
      <c r="J76" s="267"/>
      <c r="K76" s="267"/>
      <c r="L76" s="267"/>
      <c r="M76" s="267"/>
      <c r="N76" s="267"/>
      <c r="O76" s="267"/>
      <c r="P76" s="267"/>
      <c r="Q76" s="267"/>
      <c r="R76" s="267"/>
      <c r="S76" s="267"/>
      <c r="T76" s="267"/>
      <c r="U76" s="267"/>
      <c r="V76" s="267"/>
      <c r="W76" s="267"/>
      <c r="X76" s="267"/>
      <c r="Y76" s="267"/>
      <c r="Z76" s="267"/>
      <c r="AA76" s="267"/>
      <c r="AB76" s="267"/>
      <c r="AC76" s="267"/>
      <c r="AD76" s="267"/>
      <c r="AE76" s="267"/>
      <c r="AF76" s="267"/>
      <c r="AG76" s="267"/>
      <c r="AH76" s="267"/>
      <c r="AI76" s="267"/>
      <c r="AJ76" s="267"/>
      <c r="AK76" s="267"/>
      <c r="AL76" s="267"/>
      <c r="AM76" s="267"/>
      <c r="AN76" s="268"/>
      <c r="AO76" s="268"/>
      <c r="AP76" s="268"/>
      <c r="AQ76" s="268"/>
      <c r="AR76" s="268"/>
      <c r="AS76" s="268"/>
      <c r="AT76" s="268"/>
      <c r="AU76" s="268"/>
      <c r="AV76" s="269"/>
      <c r="AW76" s="270"/>
      <c r="AX76" s="271"/>
      <c r="AY76" s="271"/>
      <c r="AZ76" s="272"/>
      <c r="BA76" s="272"/>
      <c r="BB76" s="267"/>
      <c r="BC76" s="267"/>
      <c r="BD76" s="267"/>
      <c r="BE76" s="267"/>
      <c r="BF76" s="267"/>
      <c r="BG76" s="267"/>
      <c r="BH76" s="267"/>
      <c r="BI76" s="267"/>
      <c r="BJ76" s="267"/>
      <c r="BK76" s="267"/>
      <c r="BL76" s="267"/>
      <c r="BM76" s="267"/>
      <c r="BN76" s="267"/>
      <c r="BO76" s="267"/>
      <c r="BP76" s="267"/>
      <c r="BQ76" s="267"/>
      <c r="BR76" s="273"/>
      <c r="BS76" s="273"/>
      <c r="BT76" s="273"/>
      <c r="BU76" s="273"/>
      <c r="BV76" s="273"/>
      <c r="BW76" s="273"/>
      <c r="BX76" s="273"/>
      <c r="BY76" s="273"/>
    </row>
    <row r="77" spans="1:77">
      <c r="A77" s="262">
        <v>30900</v>
      </c>
      <c r="B77" s="263" t="s">
        <v>65</v>
      </c>
      <c r="C77" s="264">
        <v>25997</v>
      </c>
      <c r="D77" s="265"/>
      <c r="E77" s="266"/>
      <c r="F77" s="265"/>
      <c r="G77" s="265"/>
      <c r="H77" s="265"/>
      <c r="I77" s="267"/>
      <c r="J77" s="267"/>
      <c r="K77" s="267"/>
      <c r="L77" s="267"/>
      <c r="M77" s="267"/>
      <c r="N77" s="267"/>
      <c r="O77" s="267"/>
      <c r="P77" s="267"/>
      <c r="Q77" s="267"/>
      <c r="R77" s="267"/>
      <c r="S77" s="267"/>
      <c r="T77" s="267"/>
      <c r="U77" s="267"/>
      <c r="V77" s="267"/>
      <c r="W77" s="267"/>
      <c r="X77" s="267"/>
      <c r="Y77" s="267"/>
      <c r="Z77" s="267"/>
      <c r="AA77" s="267"/>
      <c r="AB77" s="267"/>
      <c r="AC77" s="267"/>
      <c r="AD77" s="267"/>
      <c r="AE77" s="267"/>
      <c r="AF77" s="267"/>
      <c r="AG77" s="267"/>
      <c r="AH77" s="267"/>
      <c r="AI77" s="267"/>
      <c r="AJ77" s="267"/>
      <c r="AK77" s="267"/>
      <c r="AL77" s="267"/>
      <c r="AM77" s="267"/>
      <c r="AN77" s="268"/>
      <c r="AO77" s="268"/>
      <c r="AP77" s="268"/>
      <c r="AQ77" s="268"/>
      <c r="AR77" s="268"/>
      <c r="AS77" s="268"/>
      <c r="AT77" s="268"/>
      <c r="AU77" s="268"/>
      <c r="AV77" s="269"/>
      <c r="AW77" s="270"/>
      <c r="AX77" s="271"/>
      <c r="AY77" s="271"/>
      <c r="AZ77" s="272"/>
      <c r="BA77" s="272"/>
      <c r="BB77" s="267"/>
      <c r="BC77" s="267"/>
      <c r="BD77" s="267"/>
      <c r="BE77" s="267"/>
      <c r="BF77" s="267"/>
      <c r="BG77" s="267"/>
      <c r="BH77" s="267"/>
      <c r="BI77" s="267"/>
      <c r="BJ77" s="267"/>
      <c r="BK77" s="267"/>
      <c r="BL77" s="267"/>
      <c r="BM77" s="267"/>
      <c r="BN77" s="267"/>
      <c r="BO77" s="267"/>
      <c r="BP77" s="267"/>
      <c r="BQ77" s="267"/>
      <c r="BR77" s="273"/>
      <c r="BS77" s="273"/>
      <c r="BT77" s="273"/>
      <c r="BU77" s="273"/>
      <c r="BV77" s="273"/>
      <c r="BW77" s="273"/>
      <c r="BX77" s="273"/>
      <c r="BY77" s="273"/>
    </row>
    <row r="78" spans="1:77">
      <c r="A78" s="262">
        <v>30905</v>
      </c>
      <c r="B78" s="263" t="s">
        <v>66</v>
      </c>
      <c r="C78" s="264">
        <v>6144</v>
      </c>
      <c r="D78" s="265"/>
      <c r="E78" s="266"/>
      <c r="F78" s="265"/>
      <c r="G78" s="265"/>
      <c r="H78" s="265"/>
      <c r="I78" s="267"/>
      <c r="J78" s="267"/>
      <c r="K78" s="267"/>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67"/>
      <c r="AM78" s="267"/>
      <c r="AN78" s="268"/>
      <c r="AO78" s="268"/>
      <c r="AP78" s="268"/>
      <c r="AQ78" s="268"/>
      <c r="AR78" s="268"/>
      <c r="AS78" s="268"/>
      <c r="AT78" s="268"/>
      <c r="AU78" s="268"/>
      <c r="AV78" s="269"/>
      <c r="AW78" s="270"/>
      <c r="AX78" s="271"/>
      <c r="AY78" s="271"/>
      <c r="AZ78" s="272"/>
      <c r="BA78" s="272"/>
      <c r="BB78" s="267"/>
      <c r="BC78" s="267"/>
      <c r="BD78" s="267"/>
      <c r="BE78" s="267"/>
      <c r="BF78" s="267"/>
      <c r="BG78" s="267"/>
      <c r="BH78" s="267"/>
      <c r="BI78" s="267"/>
      <c r="BJ78" s="267"/>
      <c r="BK78" s="267"/>
      <c r="BL78" s="267"/>
      <c r="BM78" s="267"/>
      <c r="BN78" s="267"/>
      <c r="BO78" s="267"/>
      <c r="BP78" s="267"/>
      <c r="BQ78" s="267"/>
      <c r="BR78" s="273"/>
      <c r="BS78" s="273"/>
      <c r="BT78" s="273"/>
      <c r="BU78" s="273"/>
      <c r="BV78" s="273"/>
      <c r="BW78" s="273"/>
      <c r="BX78" s="273"/>
      <c r="BY78" s="273"/>
    </row>
    <row r="79" spans="1:77">
      <c r="A79" s="262">
        <v>31000</v>
      </c>
      <c r="B79" s="263" t="s">
        <v>67</v>
      </c>
      <c r="C79" s="264">
        <v>75892</v>
      </c>
      <c r="D79" s="265"/>
      <c r="E79" s="266"/>
      <c r="F79" s="265"/>
      <c r="G79" s="265"/>
      <c r="H79" s="265"/>
      <c r="I79" s="267"/>
      <c r="J79" s="267"/>
      <c r="K79" s="267"/>
      <c r="L79" s="267"/>
      <c r="M79" s="267"/>
      <c r="N79" s="267"/>
      <c r="O79" s="267"/>
      <c r="P79" s="267"/>
      <c r="Q79" s="267"/>
      <c r="R79" s="267"/>
      <c r="S79" s="267"/>
      <c r="T79" s="267"/>
      <c r="U79" s="267"/>
      <c r="V79" s="267"/>
      <c r="W79" s="267"/>
      <c r="X79" s="267"/>
      <c r="Y79" s="267"/>
      <c r="Z79" s="267"/>
      <c r="AA79" s="267"/>
      <c r="AB79" s="267"/>
      <c r="AC79" s="267"/>
      <c r="AD79" s="267"/>
      <c r="AE79" s="267"/>
      <c r="AF79" s="267"/>
      <c r="AG79" s="267"/>
      <c r="AH79" s="267"/>
      <c r="AI79" s="267"/>
      <c r="AJ79" s="267"/>
      <c r="AK79" s="267"/>
      <c r="AL79" s="267"/>
      <c r="AM79" s="267"/>
      <c r="AN79" s="268"/>
      <c r="AO79" s="268"/>
      <c r="AP79" s="268"/>
      <c r="AQ79" s="268"/>
      <c r="AR79" s="268"/>
      <c r="AS79" s="268"/>
      <c r="AT79" s="268"/>
      <c r="AU79" s="268"/>
      <c r="AV79" s="269"/>
      <c r="AW79" s="270"/>
      <c r="AX79" s="271"/>
      <c r="AY79" s="271"/>
      <c r="AZ79" s="272"/>
      <c r="BA79" s="272"/>
      <c r="BB79" s="267"/>
      <c r="BC79" s="267"/>
      <c r="BD79" s="267"/>
      <c r="BE79" s="267"/>
      <c r="BF79" s="267"/>
      <c r="BG79" s="267"/>
      <c r="BH79" s="267"/>
      <c r="BI79" s="267"/>
      <c r="BJ79" s="267"/>
      <c r="BK79" s="267"/>
      <c r="BL79" s="267"/>
      <c r="BM79" s="267"/>
      <c r="BN79" s="267"/>
      <c r="BO79" s="267"/>
      <c r="BP79" s="267"/>
      <c r="BQ79" s="267"/>
      <c r="BR79" s="273"/>
      <c r="BS79" s="273"/>
      <c r="BT79" s="273"/>
      <c r="BU79" s="273"/>
      <c r="BV79" s="273"/>
      <c r="BW79" s="273"/>
      <c r="BX79" s="273"/>
      <c r="BY79" s="273"/>
    </row>
    <row r="80" spans="1:77">
      <c r="A80" s="262">
        <v>31005</v>
      </c>
      <c r="B80" s="263" t="s">
        <v>68</v>
      </c>
      <c r="C80" s="264">
        <v>7475</v>
      </c>
      <c r="D80" s="265"/>
      <c r="E80" s="266"/>
      <c r="F80" s="265"/>
      <c r="G80" s="265"/>
      <c r="H80" s="265"/>
      <c r="I80" s="267"/>
      <c r="J80" s="267"/>
      <c r="K80" s="267"/>
      <c r="L80" s="267"/>
      <c r="M80" s="267"/>
      <c r="N80" s="267"/>
      <c r="O80" s="267"/>
      <c r="P80" s="267"/>
      <c r="Q80" s="267"/>
      <c r="R80" s="267"/>
      <c r="S80" s="267"/>
      <c r="T80" s="267"/>
      <c r="U80" s="267"/>
      <c r="V80" s="267"/>
      <c r="W80" s="267"/>
      <c r="X80" s="267"/>
      <c r="Y80" s="267"/>
      <c r="Z80" s="267"/>
      <c r="AA80" s="267"/>
      <c r="AB80" s="267"/>
      <c r="AC80" s="267"/>
      <c r="AD80" s="267"/>
      <c r="AE80" s="267"/>
      <c r="AF80" s="267"/>
      <c r="AG80" s="267"/>
      <c r="AH80" s="267"/>
      <c r="AI80" s="267"/>
      <c r="AJ80" s="267"/>
      <c r="AK80" s="267"/>
      <c r="AL80" s="267"/>
      <c r="AM80" s="267"/>
      <c r="AN80" s="268"/>
      <c r="AO80" s="268"/>
      <c r="AP80" s="268"/>
      <c r="AQ80" s="268"/>
      <c r="AR80" s="268"/>
      <c r="AS80" s="268"/>
      <c r="AT80" s="268"/>
      <c r="AU80" s="268"/>
      <c r="AV80" s="269"/>
      <c r="AW80" s="270"/>
      <c r="AX80" s="271"/>
      <c r="AY80" s="271"/>
      <c r="AZ80" s="272"/>
      <c r="BA80" s="272"/>
      <c r="BB80" s="267"/>
      <c r="BC80" s="267"/>
      <c r="BD80" s="267"/>
      <c r="BE80" s="267"/>
      <c r="BF80" s="267"/>
      <c r="BG80" s="267"/>
      <c r="BH80" s="267"/>
      <c r="BI80" s="267"/>
      <c r="BJ80" s="267"/>
      <c r="BK80" s="267"/>
      <c r="BL80" s="267"/>
      <c r="BM80" s="267"/>
      <c r="BN80" s="267"/>
      <c r="BO80" s="267"/>
      <c r="BP80" s="267"/>
      <c r="BQ80" s="267"/>
      <c r="BR80" s="273"/>
      <c r="BS80" s="273"/>
      <c r="BT80" s="273"/>
      <c r="BU80" s="273"/>
      <c r="BV80" s="273"/>
      <c r="BW80" s="273"/>
      <c r="BX80" s="273"/>
      <c r="BY80" s="273"/>
    </row>
    <row r="81" spans="1:77">
      <c r="A81" s="262">
        <v>31100</v>
      </c>
      <c r="B81" s="263" t="s">
        <v>69</v>
      </c>
      <c r="C81" s="264">
        <v>150590</v>
      </c>
      <c r="D81" s="265"/>
      <c r="E81" s="266"/>
      <c r="F81" s="265"/>
      <c r="G81" s="265"/>
      <c r="H81" s="265"/>
      <c r="I81" s="267"/>
      <c r="J81" s="267"/>
      <c r="K81" s="267"/>
      <c r="L81" s="267"/>
      <c r="M81" s="267"/>
      <c r="N81" s="267"/>
      <c r="O81" s="267"/>
      <c r="P81" s="267"/>
      <c r="Q81" s="267"/>
      <c r="R81" s="267"/>
      <c r="S81" s="267"/>
      <c r="T81" s="267"/>
      <c r="U81" s="267"/>
      <c r="V81" s="267"/>
      <c r="W81" s="267"/>
      <c r="X81" s="267"/>
      <c r="Y81" s="267"/>
      <c r="Z81" s="267"/>
      <c r="AA81" s="267"/>
      <c r="AB81" s="267"/>
      <c r="AC81" s="267"/>
      <c r="AD81" s="267"/>
      <c r="AE81" s="267"/>
      <c r="AF81" s="267"/>
      <c r="AG81" s="267"/>
      <c r="AH81" s="267"/>
      <c r="AI81" s="267"/>
      <c r="AJ81" s="267"/>
      <c r="AK81" s="267"/>
      <c r="AL81" s="267"/>
      <c r="AM81" s="267"/>
      <c r="AN81" s="268"/>
      <c r="AO81" s="268"/>
      <c r="AP81" s="268"/>
      <c r="AQ81" s="268"/>
      <c r="AR81" s="268"/>
      <c r="AS81" s="268"/>
      <c r="AT81" s="268"/>
      <c r="AU81" s="268"/>
      <c r="AV81" s="269"/>
      <c r="AW81" s="270"/>
      <c r="AX81" s="271"/>
      <c r="AY81" s="271"/>
      <c r="AZ81" s="272"/>
      <c r="BA81" s="272"/>
      <c r="BB81" s="267"/>
      <c r="BC81" s="267"/>
      <c r="BD81" s="267"/>
      <c r="BE81" s="267"/>
      <c r="BF81" s="267"/>
      <c r="BG81" s="267"/>
      <c r="BH81" s="267"/>
      <c r="BI81" s="267"/>
      <c r="BJ81" s="267"/>
      <c r="BK81" s="267"/>
      <c r="BL81" s="267"/>
      <c r="BM81" s="267"/>
      <c r="BN81" s="267"/>
      <c r="BO81" s="267"/>
      <c r="BP81" s="267"/>
      <c r="BQ81" s="267"/>
      <c r="BR81" s="273"/>
      <c r="BS81" s="273"/>
      <c r="BT81" s="273"/>
      <c r="BU81" s="273"/>
      <c r="BV81" s="273"/>
      <c r="BW81" s="273"/>
      <c r="BX81" s="273"/>
      <c r="BY81" s="273"/>
    </row>
    <row r="82" spans="1:77">
      <c r="A82" s="262">
        <v>31101</v>
      </c>
      <c r="B82" s="263" t="s">
        <v>70</v>
      </c>
      <c r="C82" s="264">
        <v>848</v>
      </c>
      <c r="D82" s="265"/>
      <c r="E82" s="266"/>
      <c r="F82" s="265"/>
      <c r="G82" s="265"/>
      <c r="H82" s="265"/>
      <c r="I82" s="267"/>
      <c r="J82" s="267"/>
      <c r="K82" s="267"/>
      <c r="L82" s="267"/>
      <c r="M82" s="267"/>
      <c r="N82" s="267"/>
      <c r="O82" s="267"/>
      <c r="P82" s="267"/>
      <c r="Q82" s="267"/>
      <c r="R82" s="267"/>
      <c r="S82" s="267"/>
      <c r="T82" s="267"/>
      <c r="U82" s="267"/>
      <c r="V82" s="267"/>
      <c r="W82" s="267"/>
      <c r="X82" s="267"/>
      <c r="Y82" s="267"/>
      <c r="Z82" s="267"/>
      <c r="AA82" s="267"/>
      <c r="AB82" s="267"/>
      <c r="AC82" s="267"/>
      <c r="AD82" s="267"/>
      <c r="AE82" s="267"/>
      <c r="AF82" s="267"/>
      <c r="AG82" s="267"/>
      <c r="AH82" s="267"/>
      <c r="AI82" s="267"/>
      <c r="AJ82" s="267"/>
      <c r="AK82" s="267"/>
      <c r="AL82" s="267"/>
      <c r="AM82" s="267"/>
      <c r="AN82" s="268"/>
      <c r="AO82" s="268"/>
      <c r="AP82" s="268"/>
      <c r="AQ82" s="268"/>
      <c r="AR82" s="268"/>
      <c r="AS82" s="268"/>
      <c r="AT82" s="268"/>
      <c r="AU82" s="268"/>
      <c r="AV82" s="269"/>
      <c r="AW82" s="270"/>
      <c r="AX82" s="271"/>
      <c r="AY82" s="271"/>
      <c r="AZ82" s="272"/>
      <c r="BA82" s="272"/>
      <c r="BB82" s="267"/>
      <c r="BC82" s="267"/>
      <c r="BD82" s="267"/>
      <c r="BE82" s="267"/>
      <c r="BF82" s="267"/>
      <c r="BG82" s="267"/>
      <c r="BH82" s="267"/>
      <c r="BI82" s="267"/>
      <c r="BJ82" s="267"/>
      <c r="BK82" s="267"/>
      <c r="BL82" s="267"/>
      <c r="BM82" s="267"/>
      <c r="BN82" s="267"/>
      <c r="BO82" s="267"/>
      <c r="BP82" s="267"/>
      <c r="BQ82" s="267"/>
      <c r="BR82" s="273"/>
      <c r="BS82" s="273"/>
      <c r="BT82" s="273"/>
      <c r="BU82" s="273"/>
      <c r="BV82" s="273"/>
      <c r="BW82" s="273"/>
      <c r="BX82" s="273"/>
      <c r="BY82" s="273"/>
    </row>
    <row r="83" spans="1:77">
      <c r="A83" s="262">
        <v>31102</v>
      </c>
      <c r="B83" s="263" t="s">
        <v>71</v>
      </c>
      <c r="C83" s="264">
        <v>2363</v>
      </c>
      <c r="D83" s="265"/>
      <c r="E83" s="266"/>
      <c r="F83" s="265"/>
      <c r="G83" s="265"/>
      <c r="H83" s="265"/>
      <c r="I83" s="267"/>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M83" s="267"/>
      <c r="AN83" s="268"/>
      <c r="AO83" s="268"/>
      <c r="AP83" s="268"/>
      <c r="AQ83" s="268"/>
      <c r="AR83" s="268"/>
      <c r="AS83" s="268"/>
      <c r="AT83" s="268"/>
      <c r="AU83" s="268"/>
      <c r="AV83" s="269"/>
      <c r="AW83" s="270"/>
      <c r="AX83" s="271"/>
      <c r="AY83" s="271"/>
      <c r="AZ83" s="272"/>
      <c r="BA83" s="272"/>
      <c r="BB83" s="267"/>
      <c r="BC83" s="267"/>
      <c r="BD83" s="267"/>
      <c r="BE83" s="267"/>
      <c r="BF83" s="267"/>
      <c r="BG83" s="267"/>
      <c r="BH83" s="267"/>
      <c r="BI83" s="267"/>
      <c r="BJ83" s="267"/>
      <c r="BK83" s="267"/>
      <c r="BL83" s="267"/>
      <c r="BM83" s="267"/>
      <c r="BN83" s="267"/>
      <c r="BO83" s="267"/>
      <c r="BP83" s="267"/>
      <c r="BQ83" s="267"/>
      <c r="BR83" s="273"/>
      <c r="BS83" s="273"/>
      <c r="BT83" s="273"/>
      <c r="BU83" s="273"/>
      <c r="BV83" s="273"/>
      <c r="BW83" s="273"/>
      <c r="BX83" s="273"/>
      <c r="BY83" s="273"/>
    </row>
    <row r="84" spans="1:77">
      <c r="A84" s="262">
        <v>31105</v>
      </c>
      <c r="B84" s="263" t="s">
        <v>72</v>
      </c>
      <c r="C84" s="264">
        <v>24042</v>
      </c>
      <c r="D84" s="265"/>
      <c r="E84" s="266"/>
      <c r="F84" s="265"/>
      <c r="G84" s="265"/>
      <c r="H84" s="265"/>
      <c r="I84" s="267"/>
      <c r="J84" s="267"/>
      <c r="K84" s="267"/>
      <c r="L84" s="267"/>
      <c r="M84" s="267"/>
      <c r="N84" s="267"/>
      <c r="O84" s="267"/>
      <c r="P84" s="267"/>
      <c r="Q84" s="267"/>
      <c r="R84" s="267"/>
      <c r="S84" s="267"/>
      <c r="T84" s="267"/>
      <c r="U84" s="267"/>
      <c r="V84" s="267"/>
      <c r="W84" s="267"/>
      <c r="X84" s="267"/>
      <c r="Y84" s="267"/>
      <c r="Z84" s="267"/>
      <c r="AA84" s="267"/>
      <c r="AB84" s="267"/>
      <c r="AC84" s="267"/>
      <c r="AD84" s="267"/>
      <c r="AE84" s="267"/>
      <c r="AF84" s="267"/>
      <c r="AG84" s="267"/>
      <c r="AH84" s="267"/>
      <c r="AI84" s="267"/>
      <c r="AJ84" s="267"/>
      <c r="AK84" s="267"/>
      <c r="AL84" s="267"/>
      <c r="AM84" s="267"/>
      <c r="AN84" s="268"/>
      <c r="AO84" s="268"/>
      <c r="AP84" s="268"/>
      <c r="AQ84" s="268"/>
      <c r="AR84" s="268"/>
      <c r="AS84" s="268"/>
      <c r="AT84" s="268"/>
      <c r="AU84" s="268"/>
      <c r="AV84" s="269"/>
      <c r="AW84" s="270"/>
      <c r="AX84" s="271"/>
      <c r="AY84" s="271"/>
      <c r="AZ84" s="272"/>
      <c r="BA84" s="272"/>
      <c r="BB84" s="267"/>
      <c r="BC84" s="267"/>
      <c r="BD84" s="267"/>
      <c r="BE84" s="267"/>
      <c r="BF84" s="267"/>
      <c r="BG84" s="267"/>
      <c r="BH84" s="267"/>
      <c r="BI84" s="267"/>
      <c r="BJ84" s="267"/>
      <c r="BK84" s="267"/>
      <c r="BL84" s="267"/>
      <c r="BM84" s="267"/>
      <c r="BN84" s="267"/>
      <c r="BO84" s="267"/>
      <c r="BP84" s="267"/>
      <c r="BQ84" s="267"/>
      <c r="BR84" s="273"/>
      <c r="BS84" s="273"/>
      <c r="BT84" s="273"/>
      <c r="BU84" s="273"/>
      <c r="BV84" s="273"/>
      <c r="BW84" s="273"/>
      <c r="BX84" s="273"/>
      <c r="BY84" s="273"/>
    </row>
    <row r="85" spans="1:77">
      <c r="A85" s="262">
        <v>31110</v>
      </c>
      <c r="B85" s="263" t="s">
        <v>73</v>
      </c>
      <c r="C85" s="264">
        <v>35579</v>
      </c>
      <c r="D85" s="265"/>
      <c r="E85" s="266"/>
      <c r="F85" s="265"/>
      <c r="G85" s="265"/>
      <c r="H85" s="265"/>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7"/>
      <c r="AL85" s="267"/>
      <c r="AM85" s="267"/>
      <c r="AN85" s="268"/>
      <c r="AO85" s="268"/>
      <c r="AP85" s="268"/>
      <c r="AQ85" s="268"/>
      <c r="AR85" s="268"/>
      <c r="AS85" s="268"/>
      <c r="AT85" s="268"/>
      <c r="AU85" s="268"/>
      <c r="AV85" s="269"/>
      <c r="AW85" s="270"/>
      <c r="AX85" s="271"/>
      <c r="AY85" s="271"/>
      <c r="AZ85" s="272"/>
      <c r="BA85" s="272"/>
      <c r="BB85" s="267"/>
      <c r="BC85" s="267"/>
      <c r="BD85" s="267"/>
      <c r="BE85" s="267"/>
      <c r="BF85" s="267"/>
      <c r="BG85" s="267"/>
      <c r="BH85" s="267"/>
      <c r="BI85" s="267"/>
      <c r="BJ85" s="267"/>
      <c r="BK85" s="267"/>
      <c r="BL85" s="267"/>
      <c r="BM85" s="267"/>
      <c r="BN85" s="267"/>
      <c r="BO85" s="267"/>
      <c r="BP85" s="267"/>
      <c r="BQ85" s="267"/>
      <c r="BR85" s="273"/>
      <c r="BS85" s="273"/>
      <c r="BT85" s="273"/>
      <c r="BU85" s="273"/>
      <c r="BV85" s="273"/>
      <c r="BW85" s="273"/>
      <c r="BX85" s="273"/>
      <c r="BY85" s="273"/>
    </row>
    <row r="86" spans="1:77">
      <c r="A86" s="262">
        <v>31200</v>
      </c>
      <c r="B86" s="263" t="s">
        <v>74</v>
      </c>
      <c r="C86" s="264">
        <v>67020</v>
      </c>
      <c r="D86" s="265"/>
      <c r="E86" s="266"/>
      <c r="F86" s="265"/>
      <c r="G86" s="265"/>
      <c r="H86" s="265"/>
      <c r="I86" s="267"/>
      <c r="J86" s="267"/>
      <c r="K86" s="267"/>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8"/>
      <c r="AO86" s="268"/>
      <c r="AP86" s="268"/>
      <c r="AQ86" s="268"/>
      <c r="AR86" s="268"/>
      <c r="AS86" s="268"/>
      <c r="AT86" s="268"/>
      <c r="AU86" s="268"/>
      <c r="AV86" s="269"/>
      <c r="AW86" s="270"/>
      <c r="AX86" s="271"/>
      <c r="AY86" s="271"/>
      <c r="AZ86" s="272"/>
      <c r="BA86" s="272"/>
      <c r="BB86" s="267"/>
      <c r="BC86" s="267"/>
      <c r="BD86" s="267"/>
      <c r="BE86" s="267"/>
      <c r="BF86" s="267"/>
      <c r="BG86" s="267"/>
      <c r="BH86" s="267"/>
      <c r="BI86" s="267"/>
      <c r="BJ86" s="267"/>
      <c r="BK86" s="267"/>
      <c r="BL86" s="267"/>
      <c r="BM86" s="267"/>
      <c r="BN86" s="267"/>
      <c r="BO86" s="267"/>
      <c r="BP86" s="267"/>
      <c r="BQ86" s="267"/>
      <c r="BR86" s="273"/>
      <c r="BS86" s="273"/>
      <c r="BT86" s="273"/>
      <c r="BU86" s="273"/>
      <c r="BV86" s="273"/>
      <c r="BW86" s="273"/>
      <c r="BX86" s="273"/>
      <c r="BY86" s="273"/>
    </row>
    <row r="87" spans="1:77">
      <c r="A87" s="262">
        <v>31205</v>
      </c>
      <c r="B87" s="263" t="s">
        <v>75</v>
      </c>
      <c r="C87" s="264">
        <v>8346</v>
      </c>
      <c r="D87" s="265"/>
      <c r="E87" s="266"/>
      <c r="F87" s="265"/>
      <c r="G87" s="265"/>
      <c r="H87" s="265"/>
      <c r="I87" s="267"/>
      <c r="J87" s="267"/>
      <c r="K87" s="267"/>
      <c r="L87" s="267"/>
      <c r="M87" s="267"/>
      <c r="N87" s="267"/>
      <c r="O87" s="267"/>
      <c r="P87" s="267"/>
      <c r="Q87" s="267"/>
      <c r="R87" s="267"/>
      <c r="S87" s="267"/>
      <c r="T87" s="267"/>
      <c r="U87" s="267"/>
      <c r="V87" s="267"/>
      <c r="W87" s="267"/>
      <c r="X87" s="267"/>
      <c r="Y87" s="267"/>
      <c r="Z87" s="267"/>
      <c r="AA87" s="267"/>
      <c r="AB87" s="267"/>
      <c r="AC87" s="267"/>
      <c r="AD87" s="267"/>
      <c r="AE87" s="267"/>
      <c r="AF87" s="267"/>
      <c r="AG87" s="267"/>
      <c r="AH87" s="267"/>
      <c r="AI87" s="267"/>
      <c r="AJ87" s="267"/>
      <c r="AK87" s="267"/>
      <c r="AL87" s="267"/>
      <c r="AM87" s="267"/>
      <c r="AN87" s="268"/>
      <c r="AO87" s="268"/>
      <c r="AP87" s="268"/>
      <c r="AQ87" s="268"/>
      <c r="AR87" s="268"/>
      <c r="AS87" s="268"/>
      <c r="AT87" s="268"/>
      <c r="AU87" s="268"/>
      <c r="AV87" s="269"/>
      <c r="AW87" s="270"/>
      <c r="AX87" s="271"/>
      <c r="AY87" s="271"/>
      <c r="AZ87" s="272"/>
      <c r="BA87" s="272"/>
      <c r="BB87" s="267"/>
      <c r="BC87" s="267"/>
      <c r="BD87" s="267"/>
      <c r="BE87" s="267"/>
      <c r="BF87" s="267"/>
      <c r="BG87" s="267"/>
      <c r="BH87" s="267"/>
      <c r="BI87" s="267"/>
      <c r="BJ87" s="267"/>
      <c r="BK87" s="267"/>
      <c r="BL87" s="267"/>
      <c r="BM87" s="267"/>
      <c r="BN87" s="267"/>
      <c r="BO87" s="267"/>
      <c r="BP87" s="267"/>
      <c r="BQ87" s="267"/>
      <c r="BR87" s="273"/>
      <c r="BS87" s="273"/>
      <c r="BT87" s="273"/>
      <c r="BU87" s="273"/>
      <c r="BV87" s="273"/>
      <c r="BW87" s="273"/>
      <c r="BX87" s="273"/>
      <c r="BY87" s="273"/>
    </row>
    <row r="88" spans="1:77">
      <c r="A88" s="262">
        <v>31300</v>
      </c>
      <c r="B88" s="263" t="s">
        <v>76</v>
      </c>
      <c r="C88" s="264">
        <v>180411</v>
      </c>
      <c r="D88" s="265"/>
      <c r="E88" s="266"/>
      <c r="F88" s="265"/>
      <c r="G88" s="265"/>
      <c r="H88" s="265"/>
      <c r="I88" s="267"/>
      <c r="J88" s="267"/>
      <c r="K88" s="267"/>
      <c r="L88" s="267"/>
      <c r="M88" s="267"/>
      <c r="N88" s="267"/>
      <c r="O88" s="267"/>
      <c r="P88" s="267"/>
      <c r="Q88" s="267"/>
      <c r="R88" s="267"/>
      <c r="S88" s="267"/>
      <c r="T88" s="267"/>
      <c r="U88" s="267"/>
      <c r="V88" s="267"/>
      <c r="W88" s="267"/>
      <c r="X88" s="267"/>
      <c r="Y88" s="267"/>
      <c r="Z88" s="267"/>
      <c r="AA88" s="267"/>
      <c r="AB88" s="267"/>
      <c r="AC88" s="267"/>
      <c r="AD88" s="267"/>
      <c r="AE88" s="267"/>
      <c r="AF88" s="267"/>
      <c r="AG88" s="267"/>
      <c r="AH88" s="267"/>
      <c r="AI88" s="267"/>
      <c r="AJ88" s="267"/>
      <c r="AK88" s="267"/>
      <c r="AL88" s="267"/>
      <c r="AM88" s="267"/>
      <c r="AN88" s="268"/>
      <c r="AO88" s="268"/>
      <c r="AP88" s="268"/>
      <c r="AQ88" s="268"/>
      <c r="AR88" s="268"/>
      <c r="AS88" s="268"/>
      <c r="AT88" s="268"/>
      <c r="AU88" s="268"/>
      <c r="AV88" s="269"/>
      <c r="AW88" s="270"/>
      <c r="AX88" s="271"/>
      <c r="AY88" s="271"/>
      <c r="AZ88" s="272"/>
      <c r="BA88" s="272"/>
      <c r="BB88" s="267"/>
      <c r="BC88" s="267"/>
      <c r="BD88" s="267"/>
      <c r="BE88" s="267"/>
      <c r="BF88" s="267"/>
      <c r="BG88" s="267"/>
      <c r="BH88" s="267"/>
      <c r="BI88" s="267"/>
      <c r="BJ88" s="267"/>
      <c r="BK88" s="267"/>
      <c r="BL88" s="267"/>
      <c r="BM88" s="267"/>
      <c r="BN88" s="267"/>
      <c r="BO88" s="267"/>
      <c r="BP88" s="267"/>
      <c r="BQ88" s="267"/>
      <c r="BR88" s="273"/>
      <c r="BS88" s="273"/>
      <c r="BT88" s="273"/>
      <c r="BU88" s="273"/>
      <c r="BV88" s="273"/>
      <c r="BW88" s="273"/>
      <c r="BX88" s="273"/>
      <c r="BY88" s="273"/>
    </row>
    <row r="89" spans="1:77">
      <c r="A89" s="262">
        <v>31301</v>
      </c>
      <c r="B89" s="263" t="s">
        <v>77</v>
      </c>
      <c r="C89" s="264">
        <v>3638</v>
      </c>
      <c r="D89" s="265"/>
      <c r="E89" s="266"/>
      <c r="F89" s="265"/>
      <c r="G89" s="265"/>
      <c r="H89" s="265"/>
      <c r="I89" s="267"/>
      <c r="J89" s="267"/>
      <c r="K89" s="267"/>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8"/>
      <c r="AO89" s="268"/>
      <c r="AP89" s="268"/>
      <c r="AQ89" s="268"/>
      <c r="AR89" s="268"/>
      <c r="AS89" s="268"/>
      <c r="AT89" s="268"/>
      <c r="AU89" s="268"/>
      <c r="AV89" s="269"/>
      <c r="AW89" s="270"/>
      <c r="AX89" s="271"/>
      <c r="AY89" s="271"/>
      <c r="AZ89" s="272"/>
      <c r="BA89" s="272"/>
      <c r="BB89" s="267"/>
      <c r="BC89" s="267"/>
      <c r="BD89" s="267"/>
      <c r="BE89" s="267"/>
      <c r="BF89" s="267"/>
      <c r="BG89" s="267"/>
      <c r="BH89" s="267"/>
      <c r="BI89" s="267"/>
      <c r="BJ89" s="267"/>
      <c r="BK89" s="267"/>
      <c r="BL89" s="267"/>
      <c r="BM89" s="267"/>
      <c r="BN89" s="267"/>
      <c r="BO89" s="267"/>
      <c r="BP89" s="267"/>
      <c r="BQ89" s="267"/>
      <c r="BR89" s="273"/>
      <c r="BS89" s="273"/>
      <c r="BT89" s="273"/>
      <c r="BU89" s="273"/>
      <c r="BV89" s="273"/>
      <c r="BW89" s="273"/>
      <c r="BX89" s="273"/>
      <c r="BY89" s="273"/>
    </row>
    <row r="90" spans="1:77">
      <c r="A90" s="262">
        <v>31320</v>
      </c>
      <c r="B90" s="263" t="s">
        <v>78</v>
      </c>
      <c r="C90" s="264">
        <v>31793</v>
      </c>
      <c r="D90" s="265"/>
      <c r="E90" s="266"/>
      <c r="F90" s="265"/>
      <c r="G90" s="265"/>
      <c r="H90" s="265"/>
      <c r="I90" s="267"/>
      <c r="J90" s="267"/>
      <c r="K90" s="267"/>
      <c r="L90" s="267"/>
      <c r="M90" s="267"/>
      <c r="N90" s="267"/>
      <c r="O90" s="267"/>
      <c r="P90" s="267"/>
      <c r="Q90" s="267"/>
      <c r="R90" s="267"/>
      <c r="S90" s="267"/>
      <c r="T90" s="267"/>
      <c r="U90" s="267"/>
      <c r="V90" s="267"/>
      <c r="W90" s="267"/>
      <c r="X90" s="267"/>
      <c r="Y90" s="267"/>
      <c r="Z90" s="267"/>
      <c r="AA90" s="267"/>
      <c r="AB90" s="267"/>
      <c r="AC90" s="267"/>
      <c r="AD90" s="267"/>
      <c r="AE90" s="267"/>
      <c r="AF90" s="267"/>
      <c r="AG90" s="267"/>
      <c r="AH90" s="267"/>
      <c r="AI90" s="267"/>
      <c r="AJ90" s="267"/>
      <c r="AK90" s="267"/>
      <c r="AL90" s="267"/>
      <c r="AM90" s="267"/>
      <c r="AN90" s="268"/>
      <c r="AO90" s="268"/>
      <c r="AP90" s="268"/>
      <c r="AQ90" s="268"/>
      <c r="AR90" s="268"/>
      <c r="AS90" s="268"/>
      <c r="AT90" s="268"/>
      <c r="AU90" s="268"/>
      <c r="AV90" s="269"/>
      <c r="AW90" s="270"/>
      <c r="AX90" s="271"/>
      <c r="AY90" s="271"/>
      <c r="AZ90" s="272"/>
      <c r="BA90" s="272"/>
      <c r="BB90" s="267"/>
      <c r="BC90" s="267"/>
      <c r="BD90" s="267"/>
      <c r="BE90" s="267"/>
      <c r="BF90" s="267"/>
      <c r="BG90" s="267"/>
      <c r="BH90" s="267"/>
      <c r="BI90" s="267"/>
      <c r="BJ90" s="267"/>
      <c r="BK90" s="267"/>
      <c r="BL90" s="267"/>
      <c r="BM90" s="267"/>
      <c r="BN90" s="267"/>
      <c r="BO90" s="267"/>
      <c r="BP90" s="267"/>
      <c r="BQ90" s="267"/>
      <c r="BR90" s="273"/>
      <c r="BS90" s="273"/>
      <c r="BT90" s="273"/>
      <c r="BU90" s="273"/>
      <c r="BV90" s="273"/>
      <c r="BW90" s="273"/>
      <c r="BX90" s="273"/>
      <c r="BY90" s="273"/>
    </row>
    <row r="91" spans="1:77">
      <c r="A91" s="262">
        <v>31400</v>
      </c>
      <c r="B91" s="263" t="s">
        <v>79</v>
      </c>
      <c r="C91" s="264">
        <v>67478</v>
      </c>
      <c r="D91" s="265"/>
      <c r="E91" s="266"/>
      <c r="F91" s="265"/>
      <c r="G91" s="265"/>
      <c r="H91" s="265"/>
      <c r="I91" s="267"/>
      <c r="J91" s="267"/>
      <c r="K91" s="267"/>
      <c r="L91" s="267"/>
      <c r="M91" s="267"/>
      <c r="N91" s="267"/>
      <c r="O91" s="267"/>
      <c r="P91" s="267"/>
      <c r="Q91" s="267"/>
      <c r="R91" s="267"/>
      <c r="S91" s="267"/>
      <c r="T91" s="267"/>
      <c r="U91" s="267"/>
      <c r="V91" s="267"/>
      <c r="W91" s="267"/>
      <c r="X91" s="267"/>
      <c r="Y91" s="267"/>
      <c r="Z91" s="267"/>
      <c r="AA91" s="267"/>
      <c r="AB91" s="267"/>
      <c r="AC91" s="267"/>
      <c r="AD91" s="267"/>
      <c r="AE91" s="267"/>
      <c r="AF91" s="267"/>
      <c r="AG91" s="267"/>
      <c r="AH91" s="267"/>
      <c r="AI91" s="267"/>
      <c r="AJ91" s="267"/>
      <c r="AK91" s="267"/>
      <c r="AL91" s="267"/>
      <c r="AM91" s="267"/>
      <c r="AN91" s="268"/>
      <c r="AO91" s="268"/>
      <c r="AP91" s="268"/>
      <c r="AQ91" s="268"/>
      <c r="AR91" s="268"/>
      <c r="AS91" s="268"/>
      <c r="AT91" s="268"/>
      <c r="AU91" s="268"/>
      <c r="AV91" s="269"/>
      <c r="AW91" s="270"/>
      <c r="AX91" s="271"/>
      <c r="AY91" s="271"/>
      <c r="AZ91" s="272"/>
      <c r="BA91" s="272"/>
      <c r="BB91" s="267"/>
      <c r="BC91" s="267"/>
      <c r="BD91" s="267"/>
      <c r="BE91" s="267"/>
      <c r="BF91" s="267"/>
      <c r="BG91" s="267"/>
      <c r="BH91" s="267"/>
      <c r="BI91" s="267"/>
      <c r="BJ91" s="267"/>
      <c r="BK91" s="267"/>
      <c r="BL91" s="267"/>
      <c r="BM91" s="267"/>
      <c r="BN91" s="267"/>
      <c r="BO91" s="267"/>
      <c r="BP91" s="267"/>
      <c r="BQ91" s="267"/>
      <c r="BR91" s="273"/>
      <c r="BS91" s="273"/>
      <c r="BT91" s="273"/>
      <c r="BU91" s="273"/>
      <c r="BV91" s="273"/>
      <c r="BW91" s="273"/>
      <c r="BX91" s="273"/>
      <c r="BY91" s="273"/>
    </row>
    <row r="92" spans="1:77">
      <c r="A92" s="262">
        <v>31405</v>
      </c>
      <c r="B92" s="263" t="s">
        <v>80</v>
      </c>
      <c r="C92" s="264">
        <v>15034</v>
      </c>
      <c r="D92" s="265"/>
      <c r="E92" s="266"/>
      <c r="F92" s="265"/>
      <c r="G92" s="265"/>
      <c r="H92" s="265"/>
      <c r="I92" s="267"/>
      <c r="J92" s="267"/>
      <c r="K92" s="267"/>
      <c r="L92" s="267"/>
      <c r="M92" s="267"/>
      <c r="N92" s="267"/>
      <c r="O92" s="267"/>
      <c r="P92" s="267"/>
      <c r="Q92" s="267"/>
      <c r="R92" s="267"/>
      <c r="S92" s="267"/>
      <c r="T92" s="267"/>
      <c r="U92" s="267"/>
      <c r="V92" s="267"/>
      <c r="W92" s="267"/>
      <c r="X92" s="267"/>
      <c r="Y92" s="267"/>
      <c r="Z92" s="267"/>
      <c r="AA92" s="267"/>
      <c r="AB92" s="267"/>
      <c r="AC92" s="267"/>
      <c r="AD92" s="267"/>
      <c r="AE92" s="267"/>
      <c r="AF92" s="267"/>
      <c r="AG92" s="267"/>
      <c r="AH92" s="267"/>
      <c r="AI92" s="267"/>
      <c r="AJ92" s="267"/>
      <c r="AK92" s="267"/>
      <c r="AL92" s="267"/>
      <c r="AM92" s="267"/>
      <c r="AN92" s="268"/>
      <c r="AO92" s="268"/>
      <c r="AP92" s="268"/>
      <c r="AQ92" s="268"/>
      <c r="AR92" s="268"/>
      <c r="AS92" s="268"/>
      <c r="AT92" s="268"/>
      <c r="AU92" s="268"/>
      <c r="AV92" s="269"/>
      <c r="AW92" s="270"/>
      <c r="AX92" s="271"/>
      <c r="AY92" s="271"/>
      <c r="AZ92" s="272"/>
      <c r="BA92" s="272"/>
      <c r="BB92" s="267"/>
      <c r="BC92" s="267"/>
      <c r="BD92" s="267"/>
      <c r="BE92" s="267"/>
      <c r="BF92" s="267"/>
      <c r="BG92" s="267"/>
      <c r="BH92" s="267"/>
      <c r="BI92" s="267"/>
      <c r="BJ92" s="267"/>
      <c r="BK92" s="267"/>
      <c r="BL92" s="267"/>
      <c r="BM92" s="267"/>
      <c r="BN92" s="267"/>
      <c r="BO92" s="267"/>
      <c r="BP92" s="267"/>
      <c r="BQ92" s="267"/>
      <c r="BR92" s="273"/>
      <c r="BS92" s="273"/>
      <c r="BT92" s="273"/>
      <c r="BU92" s="273"/>
      <c r="BV92" s="273"/>
      <c r="BW92" s="273"/>
      <c r="BX92" s="273"/>
      <c r="BY92" s="273"/>
    </row>
    <row r="93" spans="1:77">
      <c r="A93" s="262">
        <v>31500</v>
      </c>
      <c r="B93" s="263" t="s">
        <v>81</v>
      </c>
      <c r="C93" s="264">
        <v>11820</v>
      </c>
      <c r="D93" s="265"/>
      <c r="E93" s="266"/>
      <c r="F93" s="265"/>
      <c r="G93" s="265"/>
      <c r="H93" s="265"/>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7"/>
      <c r="AI93" s="267"/>
      <c r="AJ93" s="267"/>
      <c r="AK93" s="267"/>
      <c r="AL93" s="267"/>
      <c r="AM93" s="267"/>
      <c r="AN93" s="268"/>
      <c r="AO93" s="268"/>
      <c r="AP93" s="268"/>
      <c r="AQ93" s="268"/>
      <c r="AR93" s="268"/>
      <c r="AS93" s="268"/>
      <c r="AT93" s="268"/>
      <c r="AU93" s="268"/>
      <c r="AV93" s="269"/>
      <c r="AW93" s="270"/>
      <c r="AX93" s="271"/>
      <c r="AY93" s="271"/>
      <c r="AZ93" s="272"/>
      <c r="BA93" s="272"/>
      <c r="BB93" s="267"/>
      <c r="BC93" s="267"/>
      <c r="BD93" s="267"/>
      <c r="BE93" s="267"/>
      <c r="BF93" s="267"/>
      <c r="BG93" s="267"/>
      <c r="BH93" s="267"/>
      <c r="BI93" s="267"/>
      <c r="BJ93" s="267"/>
      <c r="BK93" s="267"/>
      <c r="BL93" s="267"/>
      <c r="BM93" s="267"/>
      <c r="BN93" s="267"/>
      <c r="BO93" s="267"/>
      <c r="BP93" s="267"/>
      <c r="BQ93" s="267"/>
      <c r="BR93" s="273"/>
      <c r="BS93" s="273"/>
      <c r="BT93" s="273"/>
      <c r="BU93" s="273"/>
      <c r="BV93" s="273"/>
      <c r="BW93" s="273"/>
      <c r="BX93" s="273"/>
      <c r="BY93" s="273"/>
    </row>
    <row r="94" spans="1:77">
      <c r="A94" s="262">
        <v>31600</v>
      </c>
      <c r="B94" s="263" t="s">
        <v>82</v>
      </c>
      <c r="C94" s="264">
        <v>49616</v>
      </c>
      <c r="D94" s="265"/>
      <c r="E94" s="266"/>
      <c r="F94" s="265"/>
      <c r="G94" s="265"/>
      <c r="H94" s="265"/>
      <c r="I94" s="267"/>
      <c r="J94" s="267"/>
      <c r="K94" s="267"/>
      <c r="L94" s="267"/>
      <c r="M94" s="267"/>
      <c r="N94" s="267"/>
      <c r="O94" s="267"/>
      <c r="P94" s="267"/>
      <c r="Q94" s="267"/>
      <c r="R94" s="267"/>
      <c r="S94" s="267"/>
      <c r="T94" s="267"/>
      <c r="U94" s="267"/>
      <c r="V94" s="267"/>
      <c r="W94" s="267"/>
      <c r="X94" s="267"/>
      <c r="Y94" s="267"/>
      <c r="Z94" s="267"/>
      <c r="AA94" s="267"/>
      <c r="AB94" s="267"/>
      <c r="AC94" s="267"/>
      <c r="AD94" s="267"/>
      <c r="AE94" s="267"/>
      <c r="AF94" s="267"/>
      <c r="AG94" s="267"/>
      <c r="AH94" s="267"/>
      <c r="AI94" s="267"/>
      <c r="AJ94" s="267"/>
      <c r="AK94" s="267"/>
      <c r="AL94" s="267"/>
      <c r="AM94" s="267"/>
      <c r="AN94" s="268"/>
      <c r="AO94" s="268"/>
      <c r="AP94" s="268"/>
      <c r="AQ94" s="268"/>
      <c r="AR94" s="268"/>
      <c r="AS94" s="268"/>
      <c r="AT94" s="268"/>
      <c r="AU94" s="268"/>
      <c r="AV94" s="269"/>
      <c r="AW94" s="270"/>
      <c r="AX94" s="271"/>
      <c r="AY94" s="271"/>
      <c r="AZ94" s="272"/>
      <c r="BA94" s="272"/>
      <c r="BB94" s="267"/>
      <c r="BC94" s="267"/>
      <c r="BD94" s="267"/>
      <c r="BE94" s="267"/>
      <c r="BF94" s="267"/>
      <c r="BG94" s="267"/>
      <c r="BH94" s="267"/>
      <c r="BI94" s="267"/>
      <c r="BJ94" s="267"/>
      <c r="BK94" s="267"/>
      <c r="BL94" s="267"/>
      <c r="BM94" s="267"/>
      <c r="BN94" s="267"/>
      <c r="BO94" s="267"/>
      <c r="BP94" s="267"/>
      <c r="BQ94" s="267"/>
      <c r="BR94" s="273"/>
      <c r="BS94" s="273"/>
      <c r="BT94" s="273"/>
      <c r="BU94" s="273"/>
      <c r="BV94" s="273"/>
      <c r="BW94" s="273"/>
      <c r="BX94" s="273"/>
      <c r="BY94" s="273"/>
    </row>
    <row r="95" spans="1:77">
      <c r="A95" s="262">
        <v>31605</v>
      </c>
      <c r="B95" s="263" t="s">
        <v>83</v>
      </c>
      <c r="C95" s="264">
        <v>8638</v>
      </c>
      <c r="D95" s="265"/>
      <c r="E95" s="266"/>
      <c r="F95" s="265"/>
      <c r="G95" s="265"/>
      <c r="H95" s="265"/>
      <c r="I95" s="267"/>
      <c r="J95" s="267"/>
      <c r="K95" s="267"/>
      <c r="L95" s="267"/>
      <c r="M95" s="267"/>
      <c r="N95" s="267"/>
      <c r="O95" s="267"/>
      <c r="P95" s="267"/>
      <c r="Q95" s="267"/>
      <c r="R95" s="267"/>
      <c r="S95" s="267"/>
      <c r="T95" s="267"/>
      <c r="U95" s="267"/>
      <c r="V95" s="267"/>
      <c r="W95" s="267"/>
      <c r="X95" s="267"/>
      <c r="Y95" s="267"/>
      <c r="Z95" s="267"/>
      <c r="AA95" s="267"/>
      <c r="AB95" s="267"/>
      <c r="AC95" s="267"/>
      <c r="AD95" s="267"/>
      <c r="AE95" s="267"/>
      <c r="AF95" s="267"/>
      <c r="AG95" s="267"/>
      <c r="AH95" s="267"/>
      <c r="AI95" s="267"/>
      <c r="AJ95" s="267"/>
      <c r="AK95" s="267"/>
      <c r="AL95" s="267"/>
      <c r="AM95" s="267"/>
      <c r="AN95" s="268"/>
      <c r="AO95" s="268"/>
      <c r="AP95" s="268"/>
      <c r="AQ95" s="268"/>
      <c r="AR95" s="268"/>
      <c r="AS95" s="268"/>
      <c r="AT95" s="268"/>
      <c r="AU95" s="268"/>
      <c r="AV95" s="269"/>
      <c r="AW95" s="270"/>
      <c r="AX95" s="271"/>
      <c r="AY95" s="271"/>
      <c r="AZ95" s="272"/>
      <c r="BA95" s="272"/>
      <c r="BB95" s="267"/>
      <c r="BC95" s="267"/>
      <c r="BD95" s="267"/>
      <c r="BE95" s="267"/>
      <c r="BF95" s="267"/>
      <c r="BG95" s="267"/>
      <c r="BH95" s="267"/>
      <c r="BI95" s="267"/>
      <c r="BJ95" s="267"/>
      <c r="BK95" s="267"/>
      <c r="BL95" s="267"/>
      <c r="BM95" s="267"/>
      <c r="BN95" s="267"/>
      <c r="BO95" s="267"/>
      <c r="BP95" s="267"/>
      <c r="BQ95" s="267"/>
      <c r="BR95" s="273"/>
      <c r="BS95" s="273"/>
      <c r="BT95" s="273"/>
      <c r="BU95" s="273"/>
      <c r="BV95" s="273"/>
      <c r="BW95" s="273"/>
      <c r="BX95" s="273"/>
      <c r="BY95" s="273"/>
    </row>
    <row r="96" spans="1:77">
      <c r="A96" s="262">
        <v>31700</v>
      </c>
      <c r="B96" s="263" t="s">
        <v>84</v>
      </c>
      <c r="C96" s="264">
        <v>14929</v>
      </c>
      <c r="D96" s="265"/>
      <c r="E96" s="266"/>
      <c r="F96" s="265"/>
      <c r="G96" s="265"/>
      <c r="H96" s="265"/>
      <c r="I96" s="267"/>
      <c r="J96" s="267"/>
      <c r="K96" s="267"/>
      <c r="L96" s="267"/>
      <c r="M96" s="267"/>
      <c r="N96" s="267"/>
      <c r="O96" s="267"/>
      <c r="P96" s="267"/>
      <c r="Q96" s="267"/>
      <c r="R96" s="267"/>
      <c r="S96" s="267"/>
      <c r="T96" s="267"/>
      <c r="U96" s="267"/>
      <c r="V96" s="267"/>
      <c r="W96" s="267"/>
      <c r="X96" s="267"/>
      <c r="Y96" s="267"/>
      <c r="Z96" s="267"/>
      <c r="AA96" s="267"/>
      <c r="AB96" s="267"/>
      <c r="AC96" s="267"/>
      <c r="AD96" s="267"/>
      <c r="AE96" s="267"/>
      <c r="AF96" s="267"/>
      <c r="AG96" s="267"/>
      <c r="AH96" s="267"/>
      <c r="AI96" s="267"/>
      <c r="AJ96" s="267"/>
      <c r="AK96" s="267"/>
      <c r="AL96" s="267"/>
      <c r="AM96" s="267"/>
      <c r="AN96" s="268"/>
      <c r="AO96" s="268"/>
      <c r="AP96" s="268"/>
      <c r="AQ96" s="268"/>
      <c r="AR96" s="268"/>
      <c r="AS96" s="268"/>
      <c r="AT96" s="268"/>
      <c r="AU96" s="268"/>
      <c r="AV96" s="269"/>
      <c r="AW96" s="270"/>
      <c r="AX96" s="271"/>
      <c r="AY96" s="271"/>
      <c r="AZ96" s="272"/>
      <c r="BA96" s="272"/>
      <c r="BB96" s="267"/>
      <c r="BC96" s="267"/>
      <c r="BD96" s="267"/>
      <c r="BE96" s="267"/>
      <c r="BF96" s="267"/>
      <c r="BG96" s="267"/>
      <c r="BH96" s="267"/>
      <c r="BI96" s="267"/>
      <c r="BJ96" s="267"/>
      <c r="BK96" s="267"/>
      <c r="BL96" s="267"/>
      <c r="BM96" s="267"/>
      <c r="BN96" s="267"/>
      <c r="BO96" s="267"/>
      <c r="BP96" s="267"/>
      <c r="BQ96" s="267"/>
      <c r="BR96" s="273"/>
      <c r="BS96" s="273"/>
      <c r="BT96" s="273"/>
      <c r="BU96" s="273"/>
      <c r="BV96" s="273"/>
      <c r="BW96" s="273"/>
      <c r="BX96" s="273"/>
      <c r="BY96" s="273"/>
    </row>
    <row r="97" spans="1:77">
      <c r="A97" s="262">
        <v>31800</v>
      </c>
      <c r="B97" s="263" t="s">
        <v>85</v>
      </c>
      <c r="C97" s="264">
        <v>87791</v>
      </c>
      <c r="D97" s="265"/>
      <c r="E97" s="266"/>
      <c r="F97" s="265"/>
      <c r="G97" s="265"/>
      <c r="H97" s="265"/>
      <c r="I97" s="267"/>
      <c r="J97" s="267"/>
      <c r="K97" s="267"/>
      <c r="L97" s="267"/>
      <c r="M97" s="267"/>
      <c r="N97" s="267"/>
      <c r="O97" s="267"/>
      <c r="P97" s="267"/>
      <c r="Q97" s="267"/>
      <c r="R97" s="267"/>
      <c r="S97" s="267"/>
      <c r="T97" s="267"/>
      <c r="U97" s="267"/>
      <c r="V97" s="267"/>
      <c r="W97" s="267"/>
      <c r="X97" s="267"/>
      <c r="Y97" s="267"/>
      <c r="Z97" s="267"/>
      <c r="AA97" s="267"/>
      <c r="AB97" s="267"/>
      <c r="AC97" s="267"/>
      <c r="AD97" s="267"/>
      <c r="AE97" s="267"/>
      <c r="AF97" s="267"/>
      <c r="AG97" s="267"/>
      <c r="AH97" s="267"/>
      <c r="AI97" s="267"/>
      <c r="AJ97" s="267"/>
      <c r="AK97" s="267"/>
      <c r="AL97" s="267"/>
      <c r="AM97" s="267"/>
      <c r="AN97" s="268"/>
      <c r="AO97" s="268"/>
      <c r="AP97" s="268"/>
      <c r="AQ97" s="268"/>
      <c r="AR97" s="268"/>
      <c r="AS97" s="268"/>
      <c r="AT97" s="268"/>
      <c r="AU97" s="268"/>
      <c r="AV97" s="269"/>
      <c r="AW97" s="270"/>
      <c r="AX97" s="271"/>
      <c r="AY97" s="271"/>
      <c r="AZ97" s="272"/>
      <c r="BA97" s="272"/>
      <c r="BB97" s="267"/>
      <c r="BC97" s="267"/>
      <c r="BD97" s="267"/>
      <c r="BE97" s="267"/>
      <c r="BF97" s="267"/>
      <c r="BG97" s="267"/>
      <c r="BH97" s="267"/>
      <c r="BI97" s="267"/>
      <c r="BJ97" s="267"/>
      <c r="BK97" s="267"/>
      <c r="BL97" s="267"/>
      <c r="BM97" s="267"/>
      <c r="BN97" s="267"/>
      <c r="BO97" s="267"/>
      <c r="BP97" s="267"/>
      <c r="BQ97" s="267"/>
      <c r="BR97" s="273"/>
      <c r="BS97" s="273"/>
      <c r="BT97" s="273"/>
      <c r="BU97" s="273"/>
      <c r="BV97" s="273"/>
      <c r="BW97" s="273"/>
      <c r="BX97" s="273"/>
      <c r="BY97" s="273"/>
    </row>
    <row r="98" spans="1:77">
      <c r="A98" s="262">
        <v>31805</v>
      </c>
      <c r="B98" s="263" t="s">
        <v>86</v>
      </c>
      <c r="C98" s="264">
        <v>20856</v>
      </c>
      <c r="D98" s="265"/>
      <c r="E98" s="266"/>
      <c r="F98" s="265"/>
      <c r="G98" s="265"/>
      <c r="H98" s="265"/>
      <c r="I98" s="267"/>
      <c r="J98" s="267"/>
      <c r="K98" s="267"/>
      <c r="L98" s="267"/>
      <c r="M98" s="267"/>
      <c r="N98" s="267"/>
      <c r="O98" s="267"/>
      <c r="P98" s="267"/>
      <c r="Q98" s="267"/>
      <c r="R98" s="267"/>
      <c r="S98" s="267"/>
      <c r="T98" s="267"/>
      <c r="U98" s="267"/>
      <c r="V98" s="267"/>
      <c r="W98" s="267"/>
      <c r="X98" s="267"/>
      <c r="Y98" s="267"/>
      <c r="Z98" s="267"/>
      <c r="AA98" s="267"/>
      <c r="AB98" s="267"/>
      <c r="AC98" s="267"/>
      <c r="AD98" s="267"/>
      <c r="AE98" s="267"/>
      <c r="AF98" s="267"/>
      <c r="AG98" s="267"/>
      <c r="AH98" s="267"/>
      <c r="AI98" s="267"/>
      <c r="AJ98" s="267"/>
      <c r="AK98" s="267"/>
      <c r="AL98" s="267"/>
      <c r="AM98" s="267"/>
      <c r="AN98" s="268"/>
      <c r="AO98" s="268"/>
      <c r="AP98" s="268"/>
      <c r="AQ98" s="268"/>
      <c r="AR98" s="268"/>
      <c r="AS98" s="268"/>
      <c r="AT98" s="268"/>
      <c r="AU98" s="268"/>
      <c r="AV98" s="269"/>
      <c r="AW98" s="270"/>
      <c r="AX98" s="271"/>
      <c r="AY98" s="271"/>
      <c r="AZ98" s="272"/>
      <c r="BA98" s="272"/>
      <c r="BB98" s="267"/>
      <c r="BC98" s="267"/>
      <c r="BD98" s="267"/>
      <c r="BE98" s="267"/>
      <c r="BF98" s="267"/>
      <c r="BG98" s="267"/>
      <c r="BH98" s="267"/>
      <c r="BI98" s="267"/>
      <c r="BJ98" s="267"/>
      <c r="BK98" s="267"/>
      <c r="BL98" s="267"/>
      <c r="BM98" s="267"/>
      <c r="BN98" s="267"/>
      <c r="BO98" s="267"/>
      <c r="BP98" s="267"/>
      <c r="BQ98" s="267"/>
      <c r="BR98" s="273"/>
      <c r="BS98" s="273"/>
      <c r="BT98" s="273"/>
      <c r="BU98" s="273"/>
      <c r="BV98" s="273"/>
      <c r="BW98" s="273"/>
      <c r="BX98" s="273"/>
      <c r="BY98" s="273"/>
    </row>
    <row r="99" spans="1:77">
      <c r="A99" s="262">
        <v>31810</v>
      </c>
      <c r="B99" s="263" t="s">
        <v>87</v>
      </c>
      <c r="C99" s="264">
        <v>22618</v>
      </c>
      <c r="D99" s="265"/>
      <c r="E99" s="266"/>
      <c r="F99" s="265"/>
      <c r="G99" s="265"/>
      <c r="H99" s="265"/>
      <c r="I99" s="267"/>
      <c r="J99" s="267"/>
      <c r="K99" s="267"/>
      <c r="L99" s="267"/>
      <c r="M99" s="267"/>
      <c r="N99" s="267"/>
      <c r="O99" s="267"/>
      <c r="P99" s="267"/>
      <c r="Q99" s="267"/>
      <c r="R99" s="267"/>
      <c r="S99" s="267"/>
      <c r="T99" s="267"/>
      <c r="U99" s="267"/>
      <c r="V99" s="267"/>
      <c r="W99" s="267"/>
      <c r="X99" s="267"/>
      <c r="Y99" s="267"/>
      <c r="Z99" s="267"/>
      <c r="AA99" s="267"/>
      <c r="AB99" s="267"/>
      <c r="AC99" s="267"/>
      <c r="AD99" s="267"/>
      <c r="AE99" s="267"/>
      <c r="AF99" s="267"/>
      <c r="AG99" s="267"/>
      <c r="AH99" s="267"/>
      <c r="AI99" s="267"/>
      <c r="AJ99" s="267"/>
      <c r="AK99" s="267"/>
      <c r="AL99" s="267"/>
      <c r="AM99" s="267"/>
      <c r="AN99" s="268"/>
      <c r="AO99" s="268"/>
      <c r="AP99" s="268"/>
      <c r="AQ99" s="268"/>
      <c r="AR99" s="268"/>
      <c r="AS99" s="268"/>
      <c r="AT99" s="268"/>
      <c r="AU99" s="268"/>
      <c r="AV99" s="269"/>
      <c r="AW99" s="270"/>
      <c r="AX99" s="271"/>
      <c r="AY99" s="271"/>
      <c r="AZ99" s="272"/>
      <c r="BA99" s="272"/>
      <c r="BB99" s="267"/>
      <c r="BC99" s="267"/>
      <c r="BD99" s="267"/>
      <c r="BE99" s="267"/>
      <c r="BF99" s="267"/>
      <c r="BG99" s="267"/>
      <c r="BH99" s="267"/>
      <c r="BI99" s="267"/>
      <c r="BJ99" s="267"/>
      <c r="BK99" s="267"/>
      <c r="BL99" s="267"/>
      <c r="BM99" s="267"/>
      <c r="BN99" s="267"/>
      <c r="BO99" s="267"/>
      <c r="BP99" s="267"/>
      <c r="BQ99" s="267"/>
      <c r="BR99" s="273"/>
      <c r="BS99" s="273"/>
      <c r="BT99" s="273"/>
      <c r="BU99" s="273"/>
      <c r="BV99" s="273"/>
      <c r="BW99" s="273"/>
      <c r="BX99" s="273"/>
      <c r="BY99" s="273"/>
    </row>
    <row r="100" spans="1:77">
      <c r="A100" s="262">
        <v>31820</v>
      </c>
      <c r="B100" s="263" t="s">
        <v>88</v>
      </c>
      <c r="C100" s="264">
        <v>17692</v>
      </c>
      <c r="D100" s="265"/>
      <c r="E100" s="266"/>
      <c r="F100" s="265"/>
      <c r="G100" s="265"/>
      <c r="H100" s="265"/>
      <c r="I100" s="267"/>
      <c r="J100" s="267"/>
      <c r="K100" s="267"/>
      <c r="L100" s="267"/>
      <c r="M100" s="267"/>
      <c r="N100" s="267"/>
      <c r="O100" s="267"/>
      <c r="P100" s="267"/>
      <c r="Q100" s="267"/>
      <c r="R100" s="267"/>
      <c r="S100" s="267"/>
      <c r="T100" s="267"/>
      <c r="U100" s="267"/>
      <c r="V100" s="267"/>
      <c r="W100" s="267"/>
      <c r="X100" s="267"/>
      <c r="Y100" s="267"/>
      <c r="Z100" s="267"/>
      <c r="AA100" s="267"/>
      <c r="AB100" s="267"/>
      <c r="AC100" s="267"/>
      <c r="AD100" s="267"/>
      <c r="AE100" s="267"/>
      <c r="AF100" s="267"/>
      <c r="AG100" s="267"/>
      <c r="AH100" s="267"/>
      <c r="AI100" s="267"/>
      <c r="AJ100" s="267"/>
      <c r="AK100" s="267"/>
      <c r="AL100" s="267"/>
      <c r="AM100" s="267"/>
      <c r="AN100" s="268"/>
      <c r="AO100" s="268"/>
      <c r="AP100" s="268"/>
      <c r="AQ100" s="268"/>
      <c r="AR100" s="268"/>
      <c r="AS100" s="268"/>
      <c r="AT100" s="268"/>
      <c r="AU100" s="268"/>
      <c r="AV100" s="269"/>
      <c r="AW100" s="270"/>
      <c r="AX100" s="271"/>
      <c r="AY100" s="271"/>
      <c r="AZ100" s="272"/>
      <c r="BA100" s="272"/>
      <c r="BB100" s="267"/>
      <c r="BC100" s="267"/>
      <c r="BD100" s="267"/>
      <c r="BE100" s="267"/>
      <c r="BF100" s="267"/>
      <c r="BG100" s="267"/>
      <c r="BH100" s="267"/>
      <c r="BI100" s="267"/>
      <c r="BJ100" s="267"/>
      <c r="BK100" s="267"/>
      <c r="BL100" s="267"/>
      <c r="BM100" s="267"/>
      <c r="BN100" s="267"/>
      <c r="BO100" s="267"/>
      <c r="BP100" s="267"/>
      <c r="BQ100" s="267"/>
      <c r="BR100" s="273"/>
      <c r="BS100" s="273"/>
      <c r="BT100" s="273"/>
      <c r="BU100" s="273"/>
      <c r="BV100" s="273"/>
      <c r="BW100" s="273"/>
      <c r="BX100" s="273"/>
      <c r="BY100" s="273"/>
    </row>
    <row r="101" spans="1:77">
      <c r="A101" s="262">
        <v>31900</v>
      </c>
      <c r="B101" s="263" t="s">
        <v>89</v>
      </c>
      <c r="C101" s="264">
        <v>55674</v>
      </c>
      <c r="D101" s="265"/>
      <c r="E101" s="266"/>
      <c r="F101" s="265"/>
      <c r="G101" s="265"/>
      <c r="H101" s="265"/>
      <c r="I101" s="267"/>
      <c r="J101" s="267"/>
      <c r="K101" s="267"/>
      <c r="L101" s="267"/>
      <c r="M101" s="267"/>
      <c r="N101" s="267"/>
      <c r="O101" s="267"/>
      <c r="P101" s="267"/>
      <c r="Q101" s="267"/>
      <c r="R101" s="267"/>
      <c r="S101" s="267"/>
      <c r="T101" s="267"/>
      <c r="U101" s="267"/>
      <c r="V101" s="267"/>
      <c r="W101" s="267"/>
      <c r="X101" s="267"/>
      <c r="Y101" s="267"/>
      <c r="Z101" s="267"/>
      <c r="AA101" s="267"/>
      <c r="AB101" s="267"/>
      <c r="AC101" s="267"/>
      <c r="AD101" s="267"/>
      <c r="AE101" s="267"/>
      <c r="AF101" s="267"/>
      <c r="AG101" s="267"/>
      <c r="AH101" s="267"/>
      <c r="AI101" s="267"/>
      <c r="AJ101" s="267"/>
      <c r="AK101" s="267"/>
      <c r="AL101" s="267"/>
      <c r="AM101" s="267"/>
      <c r="AN101" s="268"/>
      <c r="AO101" s="268"/>
      <c r="AP101" s="268"/>
      <c r="AQ101" s="268"/>
      <c r="AR101" s="268"/>
      <c r="AS101" s="268"/>
      <c r="AT101" s="268"/>
      <c r="AU101" s="268"/>
      <c r="AV101" s="269"/>
      <c r="AW101" s="270"/>
      <c r="AX101" s="271"/>
      <c r="AY101" s="271"/>
      <c r="AZ101" s="272"/>
      <c r="BA101" s="272"/>
      <c r="BB101" s="267"/>
      <c r="BC101" s="267"/>
      <c r="BD101" s="267"/>
      <c r="BE101" s="267"/>
      <c r="BF101" s="267"/>
      <c r="BG101" s="267"/>
      <c r="BH101" s="267"/>
      <c r="BI101" s="267"/>
      <c r="BJ101" s="267"/>
      <c r="BK101" s="267"/>
      <c r="BL101" s="267"/>
      <c r="BM101" s="267"/>
      <c r="BN101" s="267"/>
      <c r="BO101" s="267"/>
      <c r="BP101" s="267"/>
      <c r="BQ101" s="267"/>
      <c r="BR101" s="273"/>
      <c r="BS101" s="273"/>
      <c r="BT101" s="273"/>
      <c r="BU101" s="273"/>
      <c r="BV101" s="273"/>
      <c r="BW101" s="273"/>
      <c r="BX101" s="273"/>
      <c r="BY101" s="273"/>
    </row>
    <row r="102" spans="1:77">
      <c r="A102" s="262">
        <v>32000</v>
      </c>
      <c r="B102" s="263" t="s">
        <v>90</v>
      </c>
      <c r="C102" s="264">
        <v>21954</v>
      </c>
      <c r="D102" s="265"/>
      <c r="E102" s="266"/>
      <c r="F102" s="265"/>
      <c r="G102" s="265"/>
      <c r="H102" s="265"/>
      <c r="I102" s="267"/>
      <c r="J102" s="267"/>
      <c r="K102" s="267"/>
      <c r="L102" s="267"/>
      <c r="M102" s="267"/>
      <c r="N102" s="267"/>
      <c r="O102" s="267"/>
      <c r="P102" s="267"/>
      <c r="Q102" s="267"/>
      <c r="R102" s="267"/>
      <c r="S102" s="267"/>
      <c r="T102" s="267"/>
      <c r="U102" s="267"/>
      <c r="V102" s="267"/>
      <c r="W102" s="267"/>
      <c r="X102" s="267"/>
      <c r="Y102" s="267"/>
      <c r="Z102" s="267"/>
      <c r="AA102" s="267"/>
      <c r="AB102" s="267"/>
      <c r="AC102" s="267"/>
      <c r="AD102" s="267"/>
      <c r="AE102" s="267"/>
      <c r="AF102" s="267"/>
      <c r="AG102" s="267"/>
      <c r="AH102" s="267"/>
      <c r="AI102" s="267"/>
      <c r="AJ102" s="267"/>
      <c r="AK102" s="267"/>
      <c r="AL102" s="267"/>
      <c r="AM102" s="267"/>
      <c r="AN102" s="268"/>
      <c r="AO102" s="268"/>
      <c r="AP102" s="268"/>
      <c r="AQ102" s="268"/>
      <c r="AR102" s="268"/>
      <c r="AS102" s="268"/>
      <c r="AT102" s="268"/>
      <c r="AU102" s="268"/>
      <c r="AV102" s="269"/>
      <c r="AW102" s="270"/>
      <c r="AX102" s="271"/>
      <c r="AY102" s="271"/>
      <c r="AZ102" s="272"/>
      <c r="BA102" s="272"/>
      <c r="BB102" s="267"/>
      <c r="BC102" s="267"/>
      <c r="BD102" s="267"/>
      <c r="BE102" s="267"/>
      <c r="BF102" s="267"/>
      <c r="BG102" s="267"/>
      <c r="BH102" s="267"/>
      <c r="BI102" s="267"/>
      <c r="BJ102" s="267"/>
      <c r="BK102" s="267"/>
      <c r="BL102" s="267"/>
      <c r="BM102" s="267"/>
      <c r="BN102" s="267"/>
      <c r="BO102" s="267"/>
      <c r="BP102" s="267"/>
      <c r="BQ102" s="267"/>
      <c r="BR102" s="273"/>
      <c r="BS102" s="273"/>
      <c r="BT102" s="273"/>
      <c r="BU102" s="273"/>
      <c r="BV102" s="273"/>
      <c r="BW102" s="273"/>
      <c r="BX102" s="273"/>
      <c r="BY102" s="273"/>
    </row>
    <row r="103" spans="1:77">
      <c r="A103" s="262">
        <v>32005</v>
      </c>
      <c r="B103" s="263" t="s">
        <v>91</v>
      </c>
      <c r="C103" s="264">
        <v>5100</v>
      </c>
      <c r="D103" s="265"/>
      <c r="E103" s="266"/>
      <c r="F103" s="265"/>
      <c r="G103" s="265"/>
      <c r="H103" s="265"/>
      <c r="I103" s="267"/>
      <c r="J103" s="267"/>
      <c r="K103" s="267"/>
      <c r="L103" s="267"/>
      <c r="M103" s="267"/>
      <c r="N103" s="267"/>
      <c r="O103" s="267"/>
      <c r="P103" s="267"/>
      <c r="Q103" s="267"/>
      <c r="R103" s="267"/>
      <c r="S103" s="267"/>
      <c r="T103" s="267"/>
      <c r="U103" s="267"/>
      <c r="V103" s="267"/>
      <c r="W103" s="267"/>
      <c r="X103" s="267"/>
      <c r="Y103" s="267"/>
      <c r="Z103" s="267"/>
      <c r="AA103" s="267"/>
      <c r="AB103" s="267"/>
      <c r="AC103" s="267"/>
      <c r="AD103" s="267"/>
      <c r="AE103" s="267"/>
      <c r="AF103" s="267"/>
      <c r="AG103" s="267"/>
      <c r="AH103" s="267"/>
      <c r="AI103" s="267"/>
      <c r="AJ103" s="267"/>
      <c r="AK103" s="267"/>
      <c r="AL103" s="267"/>
      <c r="AM103" s="267"/>
      <c r="AN103" s="268"/>
      <c r="AO103" s="268"/>
      <c r="AP103" s="268"/>
      <c r="AQ103" s="268"/>
      <c r="AR103" s="268"/>
      <c r="AS103" s="268"/>
      <c r="AT103" s="268"/>
      <c r="AU103" s="268"/>
      <c r="AV103" s="269"/>
      <c r="AW103" s="270"/>
      <c r="AX103" s="271"/>
      <c r="AY103" s="271"/>
      <c r="AZ103" s="272"/>
      <c r="BA103" s="272"/>
      <c r="BB103" s="267"/>
      <c r="BC103" s="267"/>
      <c r="BD103" s="267"/>
      <c r="BE103" s="267"/>
      <c r="BF103" s="267"/>
      <c r="BG103" s="267"/>
      <c r="BH103" s="267"/>
      <c r="BI103" s="267"/>
      <c r="BJ103" s="267"/>
      <c r="BK103" s="267"/>
      <c r="BL103" s="267"/>
      <c r="BM103" s="267"/>
      <c r="BN103" s="267"/>
      <c r="BO103" s="267"/>
      <c r="BP103" s="267"/>
      <c r="BQ103" s="267"/>
      <c r="BR103" s="273"/>
      <c r="BS103" s="273"/>
      <c r="BT103" s="273"/>
      <c r="BU103" s="273"/>
      <c r="BV103" s="273"/>
      <c r="BW103" s="273"/>
      <c r="BX103" s="273"/>
      <c r="BY103" s="273"/>
    </row>
    <row r="104" spans="1:77">
      <c r="A104" s="262">
        <v>32100</v>
      </c>
      <c r="B104" s="263" t="s">
        <v>92</v>
      </c>
      <c r="C104" s="264">
        <v>12827</v>
      </c>
      <c r="D104" s="265"/>
      <c r="E104" s="266"/>
      <c r="F104" s="265"/>
      <c r="G104" s="265"/>
      <c r="H104" s="265"/>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7"/>
      <c r="AK104" s="267"/>
      <c r="AL104" s="267"/>
      <c r="AM104" s="267"/>
      <c r="AN104" s="268"/>
      <c r="AO104" s="268"/>
      <c r="AP104" s="268"/>
      <c r="AQ104" s="268"/>
      <c r="AR104" s="268"/>
      <c r="AS104" s="268"/>
      <c r="AT104" s="268"/>
      <c r="AU104" s="268"/>
      <c r="AV104" s="269"/>
      <c r="AW104" s="270"/>
      <c r="AX104" s="271"/>
      <c r="AY104" s="271"/>
      <c r="AZ104" s="272"/>
      <c r="BA104" s="272"/>
      <c r="BB104" s="267"/>
      <c r="BC104" s="267"/>
      <c r="BD104" s="267"/>
      <c r="BE104" s="267"/>
      <c r="BF104" s="267"/>
      <c r="BG104" s="267"/>
      <c r="BH104" s="267"/>
      <c r="BI104" s="267"/>
      <c r="BJ104" s="267"/>
      <c r="BK104" s="267"/>
      <c r="BL104" s="267"/>
      <c r="BM104" s="267"/>
      <c r="BN104" s="267"/>
      <c r="BO104" s="267"/>
      <c r="BP104" s="267"/>
      <c r="BQ104" s="267"/>
      <c r="BR104" s="273"/>
      <c r="BS104" s="273"/>
      <c r="BT104" s="273"/>
      <c r="BU104" s="273"/>
      <c r="BV104" s="273"/>
      <c r="BW104" s="273"/>
      <c r="BX104" s="273"/>
      <c r="BY104" s="273"/>
    </row>
    <row r="105" spans="1:77">
      <c r="A105" s="262">
        <v>32200</v>
      </c>
      <c r="B105" s="263" t="s">
        <v>93</v>
      </c>
      <c r="C105" s="264">
        <v>8571</v>
      </c>
      <c r="D105" s="265"/>
      <c r="E105" s="266"/>
      <c r="F105" s="265"/>
      <c r="G105" s="265"/>
      <c r="H105" s="265"/>
      <c r="I105" s="267"/>
      <c r="J105" s="267"/>
      <c r="K105" s="267"/>
      <c r="L105" s="267"/>
      <c r="M105" s="267"/>
      <c r="N105" s="267"/>
      <c r="O105" s="267"/>
      <c r="P105" s="267"/>
      <c r="Q105" s="267"/>
      <c r="R105" s="267"/>
      <c r="S105" s="267"/>
      <c r="T105" s="267"/>
      <c r="U105" s="267"/>
      <c r="V105" s="267"/>
      <c r="W105" s="267"/>
      <c r="X105" s="267"/>
      <c r="Y105" s="267"/>
      <c r="Z105" s="267"/>
      <c r="AA105" s="267"/>
      <c r="AB105" s="267"/>
      <c r="AC105" s="267"/>
      <c r="AD105" s="267"/>
      <c r="AE105" s="267"/>
      <c r="AF105" s="267"/>
      <c r="AG105" s="267"/>
      <c r="AH105" s="267"/>
      <c r="AI105" s="267"/>
      <c r="AJ105" s="267"/>
      <c r="AK105" s="267"/>
      <c r="AL105" s="267"/>
      <c r="AM105" s="267"/>
      <c r="AN105" s="268"/>
      <c r="AO105" s="268"/>
      <c r="AP105" s="268"/>
      <c r="AQ105" s="268"/>
      <c r="AR105" s="268"/>
      <c r="AS105" s="268"/>
      <c r="AT105" s="268"/>
      <c r="AU105" s="268"/>
      <c r="AV105" s="269"/>
      <c r="AW105" s="270"/>
      <c r="AX105" s="271"/>
      <c r="AY105" s="271"/>
      <c r="AZ105" s="272"/>
      <c r="BA105" s="272"/>
      <c r="BB105" s="267"/>
      <c r="BC105" s="267"/>
      <c r="BD105" s="267"/>
      <c r="BE105" s="267"/>
      <c r="BF105" s="267"/>
      <c r="BG105" s="267"/>
      <c r="BH105" s="267"/>
      <c r="BI105" s="267"/>
      <c r="BJ105" s="267"/>
      <c r="BK105" s="267"/>
      <c r="BL105" s="267"/>
      <c r="BM105" s="267"/>
      <c r="BN105" s="267"/>
      <c r="BO105" s="267"/>
      <c r="BP105" s="267"/>
      <c r="BQ105" s="267"/>
      <c r="BR105" s="273"/>
      <c r="BS105" s="273"/>
      <c r="BT105" s="273"/>
      <c r="BU105" s="273"/>
      <c r="BV105" s="273"/>
      <c r="BW105" s="273"/>
      <c r="BX105" s="273"/>
      <c r="BY105" s="273"/>
    </row>
    <row r="106" spans="1:77">
      <c r="A106" s="262">
        <v>32300</v>
      </c>
      <c r="B106" s="263" t="s">
        <v>94</v>
      </c>
      <c r="C106" s="264">
        <v>84956</v>
      </c>
      <c r="D106" s="265"/>
      <c r="E106" s="266"/>
      <c r="F106" s="265"/>
      <c r="G106" s="265"/>
      <c r="H106" s="265"/>
      <c r="I106" s="267"/>
      <c r="J106" s="267"/>
      <c r="K106" s="267"/>
      <c r="L106" s="267"/>
      <c r="M106" s="267"/>
      <c r="N106" s="267"/>
      <c r="O106" s="267"/>
      <c r="P106" s="267"/>
      <c r="Q106" s="267"/>
      <c r="R106" s="267"/>
      <c r="S106" s="267"/>
      <c r="T106" s="267"/>
      <c r="U106" s="267"/>
      <c r="V106" s="267"/>
      <c r="W106" s="267"/>
      <c r="X106" s="267"/>
      <c r="Y106" s="267"/>
      <c r="Z106" s="267"/>
      <c r="AA106" s="267"/>
      <c r="AB106" s="267"/>
      <c r="AC106" s="267"/>
      <c r="AD106" s="267"/>
      <c r="AE106" s="267"/>
      <c r="AF106" s="267"/>
      <c r="AG106" s="267"/>
      <c r="AH106" s="267"/>
      <c r="AI106" s="267"/>
      <c r="AJ106" s="267"/>
      <c r="AK106" s="267"/>
      <c r="AL106" s="267"/>
      <c r="AM106" s="267"/>
      <c r="AN106" s="268"/>
      <c r="AO106" s="268"/>
      <c r="AP106" s="268"/>
      <c r="AQ106" s="268"/>
      <c r="AR106" s="268"/>
      <c r="AS106" s="268"/>
      <c r="AT106" s="268"/>
      <c r="AU106" s="268"/>
      <c r="AV106" s="269"/>
      <c r="AW106" s="270"/>
      <c r="AX106" s="271"/>
      <c r="AY106" s="271"/>
      <c r="AZ106" s="272"/>
      <c r="BA106" s="272"/>
      <c r="BB106" s="267"/>
      <c r="BC106" s="267"/>
      <c r="BD106" s="267"/>
      <c r="BE106" s="267"/>
      <c r="BF106" s="267"/>
      <c r="BG106" s="267"/>
      <c r="BH106" s="267"/>
      <c r="BI106" s="267"/>
      <c r="BJ106" s="267"/>
      <c r="BK106" s="267"/>
      <c r="BL106" s="267"/>
      <c r="BM106" s="267"/>
      <c r="BN106" s="267"/>
      <c r="BO106" s="267"/>
      <c r="BP106" s="267"/>
      <c r="BQ106" s="267"/>
      <c r="BR106" s="273"/>
      <c r="BS106" s="273"/>
      <c r="BT106" s="273"/>
      <c r="BU106" s="273"/>
      <c r="BV106" s="273"/>
      <c r="BW106" s="273"/>
      <c r="BX106" s="273"/>
      <c r="BY106" s="273"/>
    </row>
    <row r="107" spans="1:77">
      <c r="A107" s="262">
        <v>32305</v>
      </c>
      <c r="B107" s="263" t="s">
        <v>345</v>
      </c>
      <c r="C107" s="264">
        <v>9386</v>
      </c>
      <c r="D107" s="265"/>
      <c r="E107" s="266"/>
      <c r="F107" s="265"/>
      <c r="G107" s="265"/>
      <c r="H107" s="265"/>
      <c r="I107" s="267"/>
      <c r="J107" s="267"/>
      <c r="K107" s="267"/>
      <c r="L107" s="267"/>
      <c r="M107" s="267"/>
      <c r="N107" s="267"/>
      <c r="O107" s="267"/>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67"/>
      <c r="AK107" s="267"/>
      <c r="AL107" s="267"/>
      <c r="AM107" s="267"/>
      <c r="AN107" s="268"/>
      <c r="AO107" s="268"/>
      <c r="AP107" s="268"/>
      <c r="AQ107" s="268"/>
      <c r="AR107" s="268"/>
      <c r="AS107" s="268"/>
      <c r="AT107" s="268"/>
      <c r="AU107" s="268"/>
      <c r="AV107" s="269"/>
      <c r="AW107" s="270"/>
      <c r="AX107" s="271"/>
      <c r="AY107" s="271"/>
      <c r="AZ107" s="272"/>
      <c r="BA107" s="272"/>
      <c r="BB107" s="267"/>
      <c r="BC107" s="267"/>
      <c r="BD107" s="267"/>
      <c r="BE107" s="267"/>
      <c r="BF107" s="267"/>
      <c r="BG107" s="267"/>
      <c r="BH107" s="267"/>
      <c r="BI107" s="267"/>
      <c r="BJ107" s="267"/>
      <c r="BK107" s="267"/>
      <c r="BL107" s="267"/>
      <c r="BM107" s="267"/>
      <c r="BN107" s="267"/>
      <c r="BO107" s="267"/>
      <c r="BP107" s="267"/>
      <c r="BQ107" s="267"/>
      <c r="BR107" s="273"/>
      <c r="BS107" s="273"/>
      <c r="BT107" s="273"/>
      <c r="BU107" s="273"/>
      <c r="BV107" s="273"/>
      <c r="BW107" s="273"/>
      <c r="BX107" s="273"/>
      <c r="BY107" s="273"/>
    </row>
    <row r="108" spans="1:77">
      <c r="A108" s="262">
        <v>32400</v>
      </c>
      <c r="B108" s="263" t="s">
        <v>95</v>
      </c>
      <c r="C108" s="264">
        <v>31901</v>
      </c>
      <c r="D108" s="265"/>
      <c r="E108" s="266"/>
      <c r="F108" s="265"/>
      <c r="G108" s="265"/>
      <c r="H108" s="265"/>
      <c r="I108" s="267"/>
      <c r="J108" s="267"/>
      <c r="K108" s="267"/>
      <c r="L108" s="267"/>
      <c r="M108" s="267"/>
      <c r="N108" s="267"/>
      <c r="O108" s="267"/>
      <c r="P108" s="267"/>
      <c r="Q108" s="267"/>
      <c r="R108" s="267"/>
      <c r="S108" s="267"/>
      <c r="T108" s="267"/>
      <c r="U108" s="267"/>
      <c r="V108" s="267"/>
      <c r="W108" s="267"/>
      <c r="X108" s="267"/>
      <c r="Y108" s="267"/>
      <c r="Z108" s="267"/>
      <c r="AA108" s="267"/>
      <c r="AB108" s="267"/>
      <c r="AC108" s="267"/>
      <c r="AD108" s="267"/>
      <c r="AE108" s="267"/>
      <c r="AF108" s="267"/>
      <c r="AG108" s="267"/>
      <c r="AH108" s="267"/>
      <c r="AI108" s="267"/>
      <c r="AJ108" s="267"/>
      <c r="AK108" s="267"/>
      <c r="AL108" s="267"/>
      <c r="AM108" s="267"/>
      <c r="AN108" s="268"/>
      <c r="AO108" s="268"/>
      <c r="AP108" s="268"/>
      <c r="AQ108" s="268"/>
      <c r="AR108" s="268"/>
      <c r="AS108" s="268"/>
      <c r="AT108" s="268"/>
      <c r="AU108" s="268"/>
      <c r="AV108" s="269"/>
      <c r="AW108" s="270"/>
      <c r="AX108" s="271"/>
      <c r="AY108" s="271"/>
      <c r="AZ108" s="272"/>
      <c r="BA108" s="272"/>
      <c r="BB108" s="267"/>
      <c r="BC108" s="267"/>
      <c r="BD108" s="267"/>
      <c r="BE108" s="267"/>
      <c r="BF108" s="267"/>
      <c r="BG108" s="267"/>
      <c r="BH108" s="267"/>
      <c r="BI108" s="267"/>
      <c r="BJ108" s="267"/>
      <c r="BK108" s="267"/>
      <c r="BL108" s="267"/>
      <c r="BM108" s="267"/>
      <c r="BN108" s="267"/>
      <c r="BO108" s="267"/>
      <c r="BP108" s="267"/>
      <c r="BQ108" s="267"/>
      <c r="BR108" s="273"/>
      <c r="BS108" s="273"/>
      <c r="BT108" s="273"/>
      <c r="BU108" s="273"/>
      <c r="BV108" s="273"/>
      <c r="BW108" s="273"/>
      <c r="BX108" s="273"/>
      <c r="BY108" s="273"/>
    </row>
    <row r="109" spans="1:77">
      <c r="A109" s="262">
        <v>32405</v>
      </c>
      <c r="B109" s="263" t="s">
        <v>96</v>
      </c>
      <c r="C109" s="264">
        <v>8979</v>
      </c>
      <c r="D109" s="265"/>
      <c r="E109" s="266"/>
      <c r="F109" s="265"/>
      <c r="G109" s="265"/>
      <c r="H109" s="265"/>
      <c r="I109" s="267"/>
      <c r="J109" s="267"/>
      <c r="K109" s="267"/>
      <c r="L109" s="267"/>
      <c r="M109" s="267"/>
      <c r="N109" s="267"/>
      <c r="O109" s="267"/>
      <c r="P109" s="267"/>
      <c r="Q109" s="267"/>
      <c r="R109" s="267"/>
      <c r="S109" s="267"/>
      <c r="T109" s="267"/>
      <c r="U109" s="267"/>
      <c r="V109" s="267"/>
      <c r="W109" s="267"/>
      <c r="X109" s="267"/>
      <c r="Y109" s="267"/>
      <c r="Z109" s="267"/>
      <c r="AA109" s="267"/>
      <c r="AB109" s="267"/>
      <c r="AC109" s="267"/>
      <c r="AD109" s="267"/>
      <c r="AE109" s="267"/>
      <c r="AF109" s="267"/>
      <c r="AG109" s="267"/>
      <c r="AH109" s="267"/>
      <c r="AI109" s="267"/>
      <c r="AJ109" s="267"/>
      <c r="AK109" s="267"/>
      <c r="AL109" s="267"/>
      <c r="AM109" s="267"/>
      <c r="AN109" s="268"/>
      <c r="AO109" s="268"/>
      <c r="AP109" s="268"/>
      <c r="AQ109" s="268"/>
      <c r="AR109" s="268"/>
      <c r="AS109" s="268"/>
      <c r="AT109" s="268"/>
      <c r="AU109" s="268"/>
      <c r="AV109" s="269"/>
      <c r="AW109" s="270"/>
      <c r="AX109" s="271"/>
      <c r="AY109" s="271"/>
      <c r="AZ109" s="272"/>
      <c r="BA109" s="272"/>
      <c r="BB109" s="267"/>
      <c r="BC109" s="267"/>
      <c r="BD109" s="267"/>
      <c r="BE109" s="267"/>
      <c r="BF109" s="267"/>
      <c r="BG109" s="267"/>
      <c r="BH109" s="267"/>
      <c r="BI109" s="267"/>
      <c r="BJ109" s="267"/>
      <c r="BK109" s="267"/>
      <c r="BL109" s="267"/>
      <c r="BM109" s="267"/>
      <c r="BN109" s="267"/>
      <c r="BO109" s="267"/>
      <c r="BP109" s="267"/>
      <c r="BQ109" s="267"/>
      <c r="BR109" s="273"/>
      <c r="BS109" s="273"/>
      <c r="BT109" s="273"/>
      <c r="BU109" s="273"/>
      <c r="BV109" s="273"/>
      <c r="BW109" s="273"/>
      <c r="BX109" s="273"/>
      <c r="BY109" s="273"/>
    </row>
    <row r="110" spans="1:77">
      <c r="A110" s="262">
        <v>32410</v>
      </c>
      <c r="B110" s="263" t="s">
        <v>97</v>
      </c>
      <c r="C110" s="264">
        <v>13684</v>
      </c>
      <c r="D110" s="265"/>
      <c r="E110" s="266"/>
      <c r="F110" s="265"/>
      <c r="G110" s="265"/>
      <c r="H110" s="265"/>
      <c r="I110" s="267"/>
      <c r="J110" s="267"/>
      <c r="K110" s="267"/>
      <c r="L110" s="267"/>
      <c r="M110" s="267"/>
      <c r="N110" s="267"/>
      <c r="O110" s="267"/>
      <c r="P110" s="267"/>
      <c r="Q110" s="267"/>
      <c r="R110" s="267"/>
      <c r="S110" s="267"/>
      <c r="T110" s="267"/>
      <c r="U110" s="267"/>
      <c r="V110" s="267"/>
      <c r="W110" s="267"/>
      <c r="X110" s="267"/>
      <c r="Y110" s="267"/>
      <c r="Z110" s="267"/>
      <c r="AA110" s="267"/>
      <c r="AB110" s="267"/>
      <c r="AC110" s="267"/>
      <c r="AD110" s="267"/>
      <c r="AE110" s="267"/>
      <c r="AF110" s="267"/>
      <c r="AG110" s="267"/>
      <c r="AH110" s="267"/>
      <c r="AI110" s="267"/>
      <c r="AJ110" s="267"/>
      <c r="AK110" s="267"/>
      <c r="AL110" s="267"/>
      <c r="AM110" s="267"/>
      <c r="AN110" s="268"/>
      <c r="AO110" s="268"/>
      <c r="AP110" s="268"/>
      <c r="AQ110" s="268"/>
      <c r="AR110" s="268"/>
      <c r="AS110" s="268"/>
      <c r="AT110" s="268"/>
      <c r="AU110" s="268"/>
      <c r="AV110" s="269"/>
      <c r="AW110" s="270"/>
      <c r="AX110" s="271"/>
      <c r="AY110" s="271"/>
      <c r="AZ110" s="272"/>
      <c r="BA110" s="272"/>
      <c r="BB110" s="267"/>
      <c r="BC110" s="267"/>
      <c r="BD110" s="267"/>
      <c r="BE110" s="267"/>
      <c r="BF110" s="267"/>
      <c r="BG110" s="267"/>
      <c r="BH110" s="267"/>
      <c r="BI110" s="267"/>
      <c r="BJ110" s="267"/>
      <c r="BK110" s="267"/>
      <c r="BL110" s="267"/>
      <c r="BM110" s="267"/>
      <c r="BN110" s="267"/>
      <c r="BO110" s="267"/>
      <c r="BP110" s="267"/>
      <c r="BQ110" s="267"/>
      <c r="BR110" s="273"/>
      <c r="BS110" s="273"/>
      <c r="BT110" s="273"/>
      <c r="BU110" s="273"/>
      <c r="BV110" s="273"/>
      <c r="BW110" s="273"/>
      <c r="BX110" s="273"/>
      <c r="BY110" s="273"/>
    </row>
    <row r="111" spans="1:77">
      <c r="A111" s="262">
        <v>32500</v>
      </c>
      <c r="B111" s="263" t="s">
        <v>346</v>
      </c>
      <c r="C111" s="264">
        <v>72630</v>
      </c>
      <c r="D111" s="265"/>
      <c r="E111" s="266"/>
      <c r="F111" s="265"/>
      <c r="G111" s="265"/>
      <c r="H111" s="265"/>
      <c r="I111" s="267"/>
      <c r="J111" s="267"/>
      <c r="K111" s="267"/>
      <c r="L111" s="267"/>
      <c r="M111" s="267"/>
      <c r="N111" s="267"/>
      <c r="O111" s="267"/>
      <c r="P111" s="267"/>
      <c r="Q111" s="267"/>
      <c r="R111" s="267"/>
      <c r="S111" s="267"/>
      <c r="T111" s="267"/>
      <c r="U111" s="267"/>
      <c r="V111" s="267"/>
      <c r="W111" s="267"/>
      <c r="X111" s="267"/>
      <c r="Y111" s="267"/>
      <c r="Z111" s="267"/>
      <c r="AA111" s="267"/>
      <c r="AB111" s="267"/>
      <c r="AC111" s="267"/>
      <c r="AD111" s="267"/>
      <c r="AE111" s="267"/>
      <c r="AF111" s="267"/>
      <c r="AG111" s="267"/>
      <c r="AH111" s="267"/>
      <c r="AI111" s="267"/>
      <c r="AJ111" s="267"/>
      <c r="AK111" s="267"/>
      <c r="AL111" s="267"/>
      <c r="AM111" s="267"/>
      <c r="AN111" s="268"/>
      <c r="AO111" s="268"/>
      <c r="AP111" s="268"/>
      <c r="AQ111" s="268"/>
      <c r="AR111" s="268"/>
      <c r="AS111" s="268"/>
      <c r="AT111" s="268"/>
      <c r="AU111" s="268"/>
      <c r="AV111" s="269"/>
      <c r="AW111" s="270"/>
      <c r="AX111" s="271"/>
      <c r="AY111" s="271"/>
      <c r="AZ111" s="272"/>
      <c r="BA111" s="272"/>
      <c r="BB111" s="267"/>
      <c r="BC111" s="267"/>
      <c r="BD111" s="267"/>
      <c r="BE111" s="267"/>
      <c r="BF111" s="267"/>
      <c r="BG111" s="267"/>
      <c r="BH111" s="267"/>
      <c r="BI111" s="267"/>
      <c r="BJ111" s="267"/>
      <c r="BK111" s="267"/>
      <c r="BL111" s="267"/>
      <c r="BM111" s="267"/>
      <c r="BN111" s="267"/>
      <c r="BO111" s="267"/>
      <c r="BP111" s="267"/>
      <c r="BQ111" s="267"/>
      <c r="BR111" s="273"/>
      <c r="BS111" s="273"/>
      <c r="BT111" s="273"/>
      <c r="BU111" s="273"/>
      <c r="BV111" s="273"/>
      <c r="BW111" s="273"/>
      <c r="BX111" s="273"/>
      <c r="BY111" s="273"/>
    </row>
    <row r="112" spans="1:77">
      <c r="A112" s="262">
        <v>32505</v>
      </c>
      <c r="B112" s="263" t="s">
        <v>98</v>
      </c>
      <c r="C112" s="264">
        <v>11969</v>
      </c>
      <c r="D112" s="265"/>
      <c r="E112" s="266"/>
      <c r="F112" s="265"/>
      <c r="G112" s="265"/>
      <c r="H112" s="265"/>
      <c r="I112" s="267"/>
      <c r="J112" s="267"/>
      <c r="K112" s="267"/>
      <c r="L112" s="267"/>
      <c r="M112" s="267"/>
      <c r="N112" s="267"/>
      <c r="O112" s="267"/>
      <c r="P112" s="267"/>
      <c r="Q112" s="267"/>
      <c r="R112" s="267"/>
      <c r="S112" s="267"/>
      <c r="T112" s="267"/>
      <c r="U112" s="267"/>
      <c r="V112" s="267"/>
      <c r="W112" s="267"/>
      <c r="X112" s="267"/>
      <c r="Y112" s="267"/>
      <c r="Z112" s="267"/>
      <c r="AA112" s="267"/>
      <c r="AB112" s="267"/>
      <c r="AC112" s="267"/>
      <c r="AD112" s="267"/>
      <c r="AE112" s="267"/>
      <c r="AF112" s="267"/>
      <c r="AG112" s="267"/>
      <c r="AH112" s="267"/>
      <c r="AI112" s="267"/>
      <c r="AJ112" s="267"/>
      <c r="AK112" s="267"/>
      <c r="AL112" s="267"/>
      <c r="AM112" s="267"/>
      <c r="AN112" s="268"/>
      <c r="AO112" s="268"/>
      <c r="AP112" s="268"/>
      <c r="AQ112" s="268"/>
      <c r="AR112" s="268"/>
      <c r="AS112" s="268"/>
      <c r="AT112" s="268"/>
      <c r="AU112" s="268"/>
      <c r="AV112" s="269"/>
      <c r="AW112" s="270"/>
      <c r="AX112" s="271"/>
      <c r="AY112" s="271"/>
      <c r="AZ112" s="272"/>
      <c r="BA112" s="272"/>
      <c r="BB112" s="267"/>
      <c r="BC112" s="267"/>
      <c r="BD112" s="267"/>
      <c r="BE112" s="267"/>
      <c r="BF112" s="267"/>
      <c r="BG112" s="267"/>
      <c r="BH112" s="267"/>
      <c r="BI112" s="267"/>
      <c r="BJ112" s="267"/>
      <c r="BK112" s="267"/>
      <c r="BL112" s="267"/>
      <c r="BM112" s="267"/>
      <c r="BN112" s="267"/>
      <c r="BO112" s="267"/>
      <c r="BP112" s="267"/>
      <c r="BQ112" s="267"/>
      <c r="BR112" s="273"/>
      <c r="BS112" s="273"/>
      <c r="BT112" s="273"/>
      <c r="BU112" s="273"/>
      <c r="BV112" s="273"/>
      <c r="BW112" s="273"/>
      <c r="BX112" s="273"/>
      <c r="BY112" s="273"/>
    </row>
    <row r="113" spans="1:77">
      <c r="A113" s="262">
        <v>32600</v>
      </c>
      <c r="B113" s="263" t="s">
        <v>99</v>
      </c>
      <c r="C113" s="264">
        <v>269434</v>
      </c>
      <c r="D113" s="265"/>
      <c r="E113" s="266"/>
      <c r="F113" s="265"/>
      <c r="G113" s="265"/>
      <c r="H113" s="265"/>
      <c r="I113" s="267"/>
      <c r="J113" s="267"/>
      <c r="K113" s="267"/>
      <c r="L113" s="267"/>
      <c r="M113" s="267"/>
      <c r="N113" s="267"/>
      <c r="O113" s="267"/>
      <c r="P113" s="267"/>
      <c r="Q113" s="267"/>
      <c r="R113" s="267"/>
      <c r="S113" s="267"/>
      <c r="T113" s="267"/>
      <c r="U113" s="267"/>
      <c r="V113" s="267"/>
      <c r="W113" s="267"/>
      <c r="X113" s="267"/>
      <c r="Y113" s="267"/>
      <c r="Z113" s="267"/>
      <c r="AA113" s="267"/>
      <c r="AB113" s="267"/>
      <c r="AC113" s="267"/>
      <c r="AD113" s="267"/>
      <c r="AE113" s="267"/>
      <c r="AF113" s="267"/>
      <c r="AG113" s="267"/>
      <c r="AH113" s="267"/>
      <c r="AI113" s="267"/>
      <c r="AJ113" s="267"/>
      <c r="AK113" s="267"/>
      <c r="AL113" s="267"/>
      <c r="AM113" s="267"/>
      <c r="AN113" s="268"/>
      <c r="AO113" s="268"/>
      <c r="AP113" s="268"/>
      <c r="AQ113" s="268"/>
      <c r="AR113" s="268"/>
      <c r="AS113" s="268"/>
      <c r="AT113" s="268"/>
      <c r="AU113" s="268"/>
      <c r="AV113" s="269"/>
      <c r="AW113" s="270"/>
      <c r="AX113" s="271"/>
      <c r="AY113" s="271"/>
      <c r="AZ113" s="272"/>
      <c r="BA113" s="272"/>
      <c r="BB113" s="267"/>
      <c r="BC113" s="267"/>
      <c r="BD113" s="267"/>
      <c r="BE113" s="267"/>
      <c r="BF113" s="267"/>
      <c r="BG113" s="267"/>
      <c r="BH113" s="267"/>
      <c r="BI113" s="267"/>
      <c r="BJ113" s="267"/>
      <c r="BK113" s="267"/>
      <c r="BL113" s="267"/>
      <c r="BM113" s="267"/>
      <c r="BN113" s="267"/>
      <c r="BO113" s="267"/>
      <c r="BP113" s="267"/>
      <c r="BQ113" s="267"/>
      <c r="BR113" s="273"/>
      <c r="BS113" s="273"/>
      <c r="BT113" s="273"/>
      <c r="BU113" s="273"/>
      <c r="BV113" s="273"/>
      <c r="BW113" s="273"/>
      <c r="BX113" s="273"/>
      <c r="BY113" s="273"/>
    </row>
    <row r="114" spans="1:77">
      <c r="A114" s="262">
        <v>32605</v>
      </c>
      <c r="B114" s="263" t="s">
        <v>100</v>
      </c>
      <c r="C114" s="264">
        <v>45677</v>
      </c>
      <c r="D114" s="265"/>
      <c r="E114" s="266"/>
      <c r="F114" s="265"/>
      <c r="G114" s="265"/>
      <c r="H114" s="265"/>
      <c r="I114" s="267"/>
      <c r="J114" s="267"/>
      <c r="K114" s="267"/>
      <c r="L114" s="267"/>
      <c r="M114" s="267"/>
      <c r="N114" s="267"/>
      <c r="O114" s="267"/>
      <c r="P114" s="267"/>
      <c r="Q114" s="267"/>
      <c r="R114" s="267"/>
      <c r="S114" s="267"/>
      <c r="T114" s="267"/>
      <c r="U114" s="267"/>
      <c r="V114" s="267"/>
      <c r="W114" s="267"/>
      <c r="X114" s="267"/>
      <c r="Y114" s="267"/>
      <c r="Z114" s="267"/>
      <c r="AA114" s="267"/>
      <c r="AB114" s="267"/>
      <c r="AC114" s="267"/>
      <c r="AD114" s="267"/>
      <c r="AE114" s="267"/>
      <c r="AF114" s="267"/>
      <c r="AG114" s="267"/>
      <c r="AH114" s="267"/>
      <c r="AI114" s="267"/>
      <c r="AJ114" s="267"/>
      <c r="AK114" s="267"/>
      <c r="AL114" s="267"/>
      <c r="AM114" s="267"/>
      <c r="AN114" s="268"/>
      <c r="AO114" s="268"/>
      <c r="AP114" s="268"/>
      <c r="AQ114" s="268"/>
      <c r="AR114" s="268"/>
      <c r="AS114" s="268"/>
      <c r="AT114" s="268"/>
      <c r="AU114" s="268"/>
      <c r="AV114" s="269"/>
      <c r="AW114" s="270"/>
      <c r="AX114" s="271"/>
      <c r="AY114" s="271"/>
      <c r="AZ114" s="272"/>
      <c r="BA114" s="272"/>
      <c r="BB114" s="267"/>
      <c r="BC114" s="267"/>
      <c r="BD114" s="267"/>
      <c r="BE114" s="267"/>
      <c r="BF114" s="267"/>
      <c r="BG114" s="267"/>
      <c r="BH114" s="267"/>
      <c r="BI114" s="267"/>
      <c r="BJ114" s="267"/>
      <c r="BK114" s="267"/>
      <c r="BL114" s="267"/>
      <c r="BM114" s="267"/>
      <c r="BN114" s="267"/>
      <c r="BO114" s="267"/>
      <c r="BP114" s="267"/>
      <c r="BQ114" s="267"/>
      <c r="BR114" s="273"/>
      <c r="BS114" s="273"/>
      <c r="BT114" s="273"/>
      <c r="BU114" s="273"/>
      <c r="BV114" s="273"/>
      <c r="BW114" s="273"/>
      <c r="BX114" s="273"/>
      <c r="BY114" s="273"/>
    </row>
    <row r="115" spans="1:77">
      <c r="A115" s="262">
        <v>32700</v>
      </c>
      <c r="B115" s="263" t="s">
        <v>101</v>
      </c>
      <c r="C115" s="264">
        <v>25322</v>
      </c>
      <c r="D115" s="265"/>
      <c r="E115" s="266"/>
      <c r="F115" s="265"/>
      <c r="G115" s="265"/>
      <c r="H115" s="265"/>
      <c r="I115" s="267"/>
      <c r="J115" s="267"/>
      <c r="K115" s="267"/>
      <c r="L115" s="267"/>
      <c r="M115" s="267"/>
      <c r="N115" s="267"/>
      <c r="O115" s="267"/>
      <c r="P115" s="267"/>
      <c r="Q115" s="267"/>
      <c r="R115" s="267"/>
      <c r="S115" s="267"/>
      <c r="T115" s="267"/>
      <c r="U115" s="267"/>
      <c r="V115" s="267"/>
      <c r="W115" s="267"/>
      <c r="X115" s="267"/>
      <c r="Y115" s="267"/>
      <c r="Z115" s="267"/>
      <c r="AA115" s="267"/>
      <c r="AB115" s="267"/>
      <c r="AC115" s="267"/>
      <c r="AD115" s="267"/>
      <c r="AE115" s="267"/>
      <c r="AF115" s="267"/>
      <c r="AG115" s="267"/>
      <c r="AH115" s="267"/>
      <c r="AI115" s="267"/>
      <c r="AJ115" s="267"/>
      <c r="AK115" s="267"/>
      <c r="AL115" s="267"/>
      <c r="AM115" s="267"/>
      <c r="AN115" s="268"/>
      <c r="AO115" s="268"/>
      <c r="AP115" s="268"/>
      <c r="AQ115" s="268"/>
      <c r="AR115" s="268"/>
      <c r="AS115" s="268"/>
      <c r="AT115" s="268"/>
      <c r="AU115" s="268"/>
      <c r="AV115" s="269"/>
      <c r="AW115" s="270"/>
      <c r="AX115" s="271"/>
      <c r="AY115" s="271"/>
      <c r="AZ115" s="272"/>
      <c r="BA115" s="272"/>
      <c r="BB115" s="267"/>
      <c r="BC115" s="267"/>
      <c r="BD115" s="267"/>
      <c r="BE115" s="267"/>
      <c r="BF115" s="267"/>
      <c r="BG115" s="267"/>
      <c r="BH115" s="267"/>
      <c r="BI115" s="267"/>
      <c r="BJ115" s="267"/>
      <c r="BK115" s="267"/>
      <c r="BL115" s="267"/>
      <c r="BM115" s="267"/>
      <c r="BN115" s="267"/>
      <c r="BO115" s="267"/>
      <c r="BP115" s="267"/>
      <c r="BQ115" s="267"/>
      <c r="BR115" s="273"/>
      <c r="BS115" s="273"/>
      <c r="BT115" s="273"/>
      <c r="BU115" s="273"/>
      <c r="BV115" s="273"/>
      <c r="BW115" s="273"/>
      <c r="BX115" s="273"/>
      <c r="BY115" s="273"/>
    </row>
    <row r="116" spans="1:77">
      <c r="A116" s="262">
        <v>32800</v>
      </c>
      <c r="B116" s="263" t="s">
        <v>102</v>
      </c>
      <c r="C116" s="264">
        <v>35603</v>
      </c>
      <c r="D116" s="265"/>
      <c r="E116" s="266"/>
      <c r="F116" s="265"/>
      <c r="G116" s="265"/>
      <c r="H116" s="265"/>
      <c r="I116" s="267"/>
      <c r="J116" s="267"/>
      <c r="K116" s="267"/>
      <c r="L116" s="267"/>
      <c r="M116" s="267"/>
      <c r="N116" s="267"/>
      <c r="O116" s="267"/>
      <c r="P116" s="267"/>
      <c r="Q116" s="267"/>
      <c r="R116" s="267"/>
      <c r="S116" s="267"/>
      <c r="T116" s="267"/>
      <c r="U116" s="267"/>
      <c r="V116" s="267"/>
      <c r="W116" s="267"/>
      <c r="X116" s="267"/>
      <c r="Y116" s="267"/>
      <c r="Z116" s="267"/>
      <c r="AA116" s="267"/>
      <c r="AB116" s="267"/>
      <c r="AC116" s="267"/>
      <c r="AD116" s="267"/>
      <c r="AE116" s="267"/>
      <c r="AF116" s="267"/>
      <c r="AG116" s="267"/>
      <c r="AH116" s="267"/>
      <c r="AI116" s="267"/>
      <c r="AJ116" s="267"/>
      <c r="AK116" s="267"/>
      <c r="AL116" s="267"/>
      <c r="AM116" s="267"/>
      <c r="AN116" s="268"/>
      <c r="AO116" s="268"/>
      <c r="AP116" s="268"/>
      <c r="AQ116" s="268"/>
      <c r="AR116" s="268"/>
      <c r="AS116" s="268"/>
      <c r="AT116" s="268"/>
      <c r="AU116" s="268"/>
      <c r="AV116" s="269"/>
      <c r="AW116" s="270"/>
      <c r="AX116" s="271"/>
      <c r="AY116" s="271"/>
      <c r="AZ116" s="272"/>
      <c r="BA116" s="272"/>
      <c r="BB116" s="267"/>
      <c r="BC116" s="267"/>
      <c r="BD116" s="267"/>
      <c r="BE116" s="267"/>
      <c r="BF116" s="267"/>
      <c r="BG116" s="267"/>
      <c r="BH116" s="267"/>
      <c r="BI116" s="267"/>
      <c r="BJ116" s="267"/>
      <c r="BK116" s="267"/>
      <c r="BL116" s="267"/>
      <c r="BM116" s="267"/>
      <c r="BN116" s="267"/>
      <c r="BO116" s="267"/>
      <c r="BP116" s="267"/>
      <c r="BQ116" s="267"/>
      <c r="BR116" s="273"/>
      <c r="BS116" s="273"/>
      <c r="BT116" s="273"/>
      <c r="BU116" s="273"/>
      <c r="BV116" s="273"/>
      <c r="BW116" s="273"/>
      <c r="BX116" s="273"/>
      <c r="BY116" s="273"/>
    </row>
    <row r="117" spans="1:77">
      <c r="A117" s="262">
        <v>32900</v>
      </c>
      <c r="B117" s="263" t="s">
        <v>103</v>
      </c>
      <c r="C117" s="264">
        <v>93882</v>
      </c>
      <c r="D117" s="265"/>
      <c r="E117" s="266"/>
      <c r="F117" s="265"/>
      <c r="G117" s="265"/>
      <c r="H117" s="265"/>
      <c r="I117" s="267"/>
      <c r="J117" s="267"/>
      <c r="K117" s="267"/>
      <c r="L117" s="267"/>
      <c r="M117" s="267"/>
      <c r="N117" s="267"/>
      <c r="O117" s="267"/>
      <c r="P117" s="267"/>
      <c r="Q117" s="267"/>
      <c r="R117" s="267"/>
      <c r="S117" s="267"/>
      <c r="T117" s="267"/>
      <c r="U117" s="267"/>
      <c r="V117" s="267"/>
      <c r="W117" s="267"/>
      <c r="X117" s="267"/>
      <c r="Y117" s="267"/>
      <c r="Z117" s="267"/>
      <c r="AA117" s="267"/>
      <c r="AB117" s="267"/>
      <c r="AC117" s="267"/>
      <c r="AD117" s="267"/>
      <c r="AE117" s="267"/>
      <c r="AF117" s="267"/>
      <c r="AG117" s="267"/>
      <c r="AH117" s="267"/>
      <c r="AI117" s="267"/>
      <c r="AJ117" s="267"/>
      <c r="AK117" s="267"/>
      <c r="AL117" s="267"/>
      <c r="AM117" s="267"/>
      <c r="AN117" s="268"/>
      <c r="AO117" s="268"/>
      <c r="AP117" s="268"/>
      <c r="AQ117" s="268"/>
      <c r="AR117" s="268"/>
      <c r="AS117" s="268"/>
      <c r="AT117" s="268"/>
      <c r="AU117" s="268"/>
      <c r="AV117" s="269"/>
      <c r="AW117" s="270"/>
      <c r="AX117" s="271"/>
      <c r="AY117" s="271"/>
      <c r="AZ117" s="272"/>
      <c r="BA117" s="272"/>
      <c r="BB117" s="267"/>
      <c r="BC117" s="267"/>
      <c r="BD117" s="267"/>
      <c r="BE117" s="267"/>
      <c r="BF117" s="267"/>
      <c r="BG117" s="267"/>
      <c r="BH117" s="267"/>
      <c r="BI117" s="267"/>
      <c r="BJ117" s="267"/>
      <c r="BK117" s="267"/>
      <c r="BL117" s="267"/>
      <c r="BM117" s="267"/>
      <c r="BN117" s="267"/>
      <c r="BO117" s="267"/>
      <c r="BP117" s="267"/>
      <c r="BQ117" s="267"/>
      <c r="BR117" s="273"/>
      <c r="BS117" s="273"/>
      <c r="BT117" s="273"/>
      <c r="BU117" s="273"/>
      <c r="BV117" s="273"/>
      <c r="BW117" s="273"/>
      <c r="BX117" s="273"/>
      <c r="BY117" s="273"/>
    </row>
    <row r="118" spans="1:77">
      <c r="A118" s="262">
        <v>32901</v>
      </c>
      <c r="B118" s="263" t="s">
        <v>347</v>
      </c>
      <c r="C118" s="264">
        <v>1842</v>
      </c>
      <c r="D118" s="265"/>
      <c r="E118" s="266"/>
      <c r="F118" s="265"/>
      <c r="G118" s="265"/>
      <c r="H118" s="265"/>
      <c r="I118" s="267"/>
      <c r="J118" s="267"/>
      <c r="K118" s="267"/>
      <c r="L118" s="267"/>
      <c r="M118" s="267"/>
      <c r="N118" s="267"/>
      <c r="O118" s="267"/>
      <c r="P118" s="267"/>
      <c r="Q118" s="267"/>
      <c r="R118" s="267"/>
      <c r="S118" s="267"/>
      <c r="T118" s="267"/>
      <c r="U118" s="267"/>
      <c r="V118" s="267"/>
      <c r="W118" s="267"/>
      <c r="X118" s="267"/>
      <c r="Y118" s="267"/>
      <c r="Z118" s="267"/>
      <c r="AA118" s="267"/>
      <c r="AB118" s="267"/>
      <c r="AC118" s="267"/>
      <c r="AD118" s="267"/>
      <c r="AE118" s="267"/>
      <c r="AF118" s="267"/>
      <c r="AG118" s="267"/>
      <c r="AH118" s="267"/>
      <c r="AI118" s="267"/>
      <c r="AJ118" s="267"/>
      <c r="AK118" s="267"/>
      <c r="AL118" s="267"/>
      <c r="AM118" s="267"/>
      <c r="AN118" s="268"/>
      <c r="AO118" s="268"/>
      <c r="AP118" s="268"/>
      <c r="AQ118" s="268"/>
      <c r="AR118" s="268"/>
      <c r="AS118" s="268"/>
      <c r="AT118" s="268"/>
      <c r="AU118" s="268"/>
      <c r="AV118" s="269"/>
      <c r="AW118" s="270"/>
      <c r="AX118" s="271"/>
      <c r="AY118" s="271"/>
      <c r="AZ118" s="272"/>
      <c r="BA118" s="272"/>
      <c r="BB118" s="267"/>
      <c r="BC118" s="267"/>
      <c r="BD118" s="267"/>
      <c r="BE118" s="267"/>
      <c r="BF118" s="267"/>
      <c r="BG118" s="267"/>
      <c r="BH118" s="267"/>
      <c r="BI118" s="267"/>
      <c r="BJ118" s="267"/>
      <c r="BK118" s="267"/>
      <c r="BL118" s="267"/>
      <c r="BM118" s="267"/>
      <c r="BN118" s="267"/>
      <c r="BO118" s="267"/>
      <c r="BP118" s="267"/>
      <c r="BQ118" s="267"/>
      <c r="BR118" s="273"/>
      <c r="BS118" s="273"/>
      <c r="BT118" s="273"/>
      <c r="BU118" s="273"/>
      <c r="BV118" s="273"/>
      <c r="BW118" s="273"/>
      <c r="BX118" s="273"/>
      <c r="BY118" s="273"/>
    </row>
    <row r="119" spans="1:77">
      <c r="A119" s="262">
        <v>32904</v>
      </c>
      <c r="B119" s="263" t="s">
        <v>471</v>
      </c>
      <c r="C119" s="264">
        <v>413</v>
      </c>
      <c r="D119" s="265"/>
      <c r="E119" s="266"/>
      <c r="F119" s="265"/>
      <c r="G119" s="265"/>
      <c r="H119" s="265"/>
      <c r="I119" s="267"/>
      <c r="J119" s="267"/>
      <c r="K119" s="267"/>
      <c r="L119" s="267"/>
      <c r="M119" s="267"/>
      <c r="N119" s="267"/>
      <c r="O119" s="267"/>
      <c r="P119" s="267"/>
      <c r="Q119" s="267"/>
      <c r="R119" s="267"/>
      <c r="S119" s="267"/>
      <c r="T119" s="267"/>
      <c r="U119" s="267"/>
      <c r="V119" s="267"/>
      <c r="W119" s="267"/>
      <c r="X119" s="267"/>
      <c r="Y119" s="267"/>
      <c r="Z119" s="267"/>
      <c r="AA119" s="267"/>
      <c r="AB119" s="267"/>
      <c r="AC119" s="267"/>
      <c r="AD119" s="267"/>
      <c r="AE119" s="267"/>
      <c r="AF119" s="267"/>
      <c r="AG119" s="267"/>
      <c r="AH119" s="267"/>
      <c r="AI119" s="267"/>
      <c r="AJ119" s="267"/>
      <c r="AK119" s="267"/>
      <c r="AL119" s="267"/>
      <c r="AM119" s="267"/>
      <c r="AN119" s="268"/>
      <c r="AO119" s="268"/>
      <c r="AP119" s="268"/>
      <c r="AQ119" s="268"/>
      <c r="AR119" s="268"/>
      <c r="AS119" s="268"/>
      <c r="AT119" s="268"/>
      <c r="AU119" s="268"/>
      <c r="AV119" s="269"/>
      <c r="AW119" s="270"/>
      <c r="AX119" s="271"/>
      <c r="AY119" s="271"/>
      <c r="AZ119" s="272"/>
      <c r="BA119" s="272"/>
      <c r="BB119" s="267"/>
      <c r="BC119" s="267"/>
      <c r="BD119" s="267"/>
      <c r="BE119" s="267"/>
      <c r="BF119" s="267"/>
      <c r="BG119" s="267"/>
      <c r="BH119" s="267"/>
      <c r="BI119" s="267"/>
      <c r="BJ119" s="267"/>
      <c r="BK119" s="267"/>
      <c r="BL119" s="267"/>
      <c r="BM119" s="267"/>
      <c r="BN119" s="267"/>
      <c r="BO119" s="267"/>
      <c r="BP119" s="267"/>
      <c r="BQ119" s="267"/>
      <c r="BR119" s="273"/>
      <c r="BS119" s="273"/>
      <c r="BT119" s="273"/>
      <c r="BU119" s="273"/>
      <c r="BV119" s="273"/>
      <c r="BW119" s="273"/>
      <c r="BX119" s="273"/>
      <c r="BY119" s="273"/>
    </row>
    <row r="120" spans="1:77">
      <c r="A120" s="262">
        <v>32905</v>
      </c>
      <c r="B120" s="263" t="s">
        <v>104</v>
      </c>
      <c r="C120" s="264">
        <v>14195</v>
      </c>
      <c r="D120" s="265"/>
      <c r="E120" s="266"/>
      <c r="F120" s="265"/>
      <c r="G120" s="265"/>
      <c r="H120" s="265"/>
      <c r="I120" s="267"/>
      <c r="J120" s="267"/>
      <c r="K120" s="267"/>
      <c r="L120" s="267"/>
      <c r="M120" s="267"/>
      <c r="N120" s="267"/>
      <c r="O120" s="267"/>
      <c r="P120" s="267"/>
      <c r="Q120" s="267"/>
      <c r="R120" s="267"/>
      <c r="S120" s="267"/>
      <c r="T120" s="267"/>
      <c r="U120" s="267"/>
      <c r="V120" s="267"/>
      <c r="W120" s="267"/>
      <c r="X120" s="267"/>
      <c r="Y120" s="267"/>
      <c r="Z120" s="267"/>
      <c r="AA120" s="267"/>
      <c r="AB120" s="267"/>
      <c r="AC120" s="267"/>
      <c r="AD120" s="267"/>
      <c r="AE120" s="267"/>
      <c r="AF120" s="267"/>
      <c r="AG120" s="267"/>
      <c r="AH120" s="267"/>
      <c r="AI120" s="267"/>
      <c r="AJ120" s="267"/>
      <c r="AK120" s="267"/>
      <c r="AL120" s="267"/>
      <c r="AM120" s="267"/>
      <c r="AN120" s="268"/>
      <c r="AO120" s="268"/>
      <c r="AP120" s="268"/>
      <c r="AQ120" s="268"/>
      <c r="AR120" s="268"/>
      <c r="AS120" s="268"/>
      <c r="AT120" s="268"/>
      <c r="AU120" s="268"/>
      <c r="AV120" s="269"/>
      <c r="AW120" s="270"/>
      <c r="AX120" s="271"/>
      <c r="AY120" s="271"/>
      <c r="AZ120" s="272"/>
      <c r="BA120" s="272"/>
      <c r="BB120" s="267"/>
      <c r="BC120" s="267"/>
      <c r="BD120" s="267"/>
      <c r="BE120" s="267"/>
      <c r="BF120" s="267"/>
      <c r="BG120" s="267"/>
      <c r="BH120" s="267"/>
      <c r="BI120" s="267"/>
      <c r="BJ120" s="267"/>
      <c r="BK120" s="267"/>
      <c r="BL120" s="267"/>
      <c r="BM120" s="267"/>
      <c r="BN120" s="267"/>
      <c r="BO120" s="267"/>
      <c r="BP120" s="267"/>
      <c r="BQ120" s="267"/>
      <c r="BR120" s="273"/>
      <c r="BS120" s="273"/>
      <c r="BT120" s="273"/>
      <c r="BU120" s="273"/>
      <c r="BV120" s="273"/>
      <c r="BW120" s="273"/>
      <c r="BX120" s="273"/>
      <c r="BY120" s="273"/>
    </row>
    <row r="121" spans="1:77">
      <c r="A121" s="262">
        <v>32910</v>
      </c>
      <c r="B121" s="263" t="s">
        <v>105</v>
      </c>
      <c r="C121" s="264">
        <v>18073</v>
      </c>
      <c r="D121" s="265"/>
      <c r="E121" s="266"/>
      <c r="F121" s="265"/>
      <c r="G121" s="265"/>
      <c r="H121" s="265"/>
      <c r="I121" s="267"/>
      <c r="J121" s="267"/>
      <c r="K121" s="267"/>
      <c r="L121" s="267"/>
      <c r="M121" s="267"/>
      <c r="N121" s="267"/>
      <c r="O121" s="267"/>
      <c r="P121" s="267"/>
      <c r="Q121" s="267"/>
      <c r="R121" s="267"/>
      <c r="S121" s="267"/>
      <c r="T121" s="267"/>
      <c r="U121" s="267"/>
      <c r="V121" s="267"/>
      <c r="W121" s="267"/>
      <c r="X121" s="267"/>
      <c r="Y121" s="267"/>
      <c r="Z121" s="267"/>
      <c r="AA121" s="267"/>
      <c r="AB121" s="267"/>
      <c r="AC121" s="267"/>
      <c r="AD121" s="267"/>
      <c r="AE121" s="267"/>
      <c r="AF121" s="267"/>
      <c r="AG121" s="267"/>
      <c r="AH121" s="267"/>
      <c r="AI121" s="267"/>
      <c r="AJ121" s="267"/>
      <c r="AK121" s="267"/>
      <c r="AL121" s="267"/>
      <c r="AM121" s="267"/>
      <c r="AN121" s="268"/>
      <c r="AO121" s="268"/>
      <c r="AP121" s="268"/>
      <c r="AQ121" s="268"/>
      <c r="AR121" s="268"/>
      <c r="AS121" s="268"/>
      <c r="AT121" s="268"/>
      <c r="AU121" s="268"/>
      <c r="AV121" s="269"/>
      <c r="AW121" s="270"/>
      <c r="AX121" s="271"/>
      <c r="AY121" s="271"/>
      <c r="AZ121" s="272"/>
      <c r="BA121" s="272"/>
      <c r="BB121" s="267"/>
      <c r="BC121" s="267"/>
      <c r="BD121" s="267"/>
      <c r="BE121" s="267"/>
      <c r="BF121" s="267"/>
      <c r="BG121" s="267"/>
      <c r="BH121" s="267"/>
      <c r="BI121" s="267"/>
      <c r="BJ121" s="267"/>
      <c r="BK121" s="267"/>
      <c r="BL121" s="267"/>
      <c r="BM121" s="267"/>
      <c r="BN121" s="267"/>
      <c r="BO121" s="267"/>
      <c r="BP121" s="267"/>
      <c r="BQ121" s="267"/>
      <c r="BR121" s="273"/>
      <c r="BS121" s="273"/>
      <c r="BT121" s="273"/>
      <c r="BU121" s="273"/>
      <c r="BV121" s="273"/>
      <c r="BW121" s="273"/>
      <c r="BX121" s="273"/>
      <c r="BY121" s="273"/>
    </row>
    <row r="122" spans="1:77">
      <c r="A122" s="262">
        <v>32920</v>
      </c>
      <c r="B122" s="263" t="s">
        <v>106</v>
      </c>
      <c r="C122" s="264">
        <v>15209</v>
      </c>
      <c r="D122" s="265"/>
      <c r="E122" s="266"/>
      <c r="F122" s="265"/>
      <c r="G122" s="265"/>
      <c r="H122" s="265"/>
      <c r="I122" s="267"/>
      <c r="J122" s="267"/>
      <c r="K122" s="267"/>
      <c r="L122" s="267"/>
      <c r="M122" s="267"/>
      <c r="N122" s="267"/>
      <c r="O122" s="267"/>
      <c r="P122" s="267"/>
      <c r="Q122" s="267"/>
      <c r="R122" s="267"/>
      <c r="S122" s="267"/>
      <c r="T122" s="267"/>
      <c r="U122" s="267"/>
      <c r="V122" s="267"/>
      <c r="W122" s="267"/>
      <c r="X122" s="267"/>
      <c r="Y122" s="267"/>
      <c r="Z122" s="267"/>
      <c r="AA122" s="267"/>
      <c r="AB122" s="267"/>
      <c r="AC122" s="267"/>
      <c r="AD122" s="267"/>
      <c r="AE122" s="267"/>
      <c r="AF122" s="267"/>
      <c r="AG122" s="267"/>
      <c r="AH122" s="267"/>
      <c r="AI122" s="267"/>
      <c r="AJ122" s="267"/>
      <c r="AK122" s="267"/>
      <c r="AL122" s="267"/>
      <c r="AM122" s="267"/>
      <c r="AN122" s="268"/>
      <c r="AO122" s="268"/>
      <c r="AP122" s="268"/>
      <c r="AQ122" s="268"/>
      <c r="AR122" s="268"/>
      <c r="AS122" s="268"/>
      <c r="AT122" s="268"/>
      <c r="AU122" s="268"/>
      <c r="AV122" s="269"/>
      <c r="AW122" s="270"/>
      <c r="AX122" s="271"/>
      <c r="AY122" s="271"/>
      <c r="AZ122" s="272"/>
      <c r="BA122" s="272"/>
      <c r="BB122" s="267"/>
      <c r="BC122" s="267"/>
      <c r="BD122" s="267"/>
      <c r="BE122" s="267"/>
      <c r="BF122" s="267"/>
      <c r="BG122" s="267"/>
      <c r="BH122" s="267"/>
      <c r="BI122" s="267"/>
      <c r="BJ122" s="267"/>
      <c r="BK122" s="267"/>
      <c r="BL122" s="267"/>
      <c r="BM122" s="267"/>
      <c r="BN122" s="267"/>
      <c r="BO122" s="267"/>
      <c r="BP122" s="267"/>
      <c r="BQ122" s="267"/>
      <c r="BR122" s="273"/>
      <c r="BS122" s="273"/>
      <c r="BT122" s="273"/>
      <c r="BU122" s="273"/>
      <c r="BV122" s="273"/>
      <c r="BW122" s="273"/>
      <c r="BX122" s="273"/>
      <c r="BY122" s="273"/>
    </row>
    <row r="123" spans="1:77">
      <c r="A123" s="262">
        <v>33000</v>
      </c>
      <c r="B123" s="263" t="s">
        <v>107</v>
      </c>
      <c r="C123" s="264">
        <v>35045</v>
      </c>
      <c r="D123" s="265"/>
      <c r="E123" s="266"/>
      <c r="F123" s="265"/>
      <c r="G123" s="265"/>
      <c r="H123" s="265"/>
      <c r="I123" s="267"/>
      <c r="J123" s="267"/>
      <c r="K123" s="267"/>
      <c r="L123" s="267"/>
      <c r="M123" s="267"/>
      <c r="N123" s="267"/>
      <c r="O123" s="267"/>
      <c r="P123" s="267"/>
      <c r="Q123" s="267"/>
      <c r="R123" s="267"/>
      <c r="S123" s="267"/>
      <c r="T123" s="267"/>
      <c r="U123" s="267"/>
      <c r="V123" s="267"/>
      <c r="W123" s="267"/>
      <c r="X123" s="267"/>
      <c r="Y123" s="267"/>
      <c r="Z123" s="267"/>
      <c r="AA123" s="267"/>
      <c r="AB123" s="267"/>
      <c r="AC123" s="267"/>
      <c r="AD123" s="267"/>
      <c r="AE123" s="267"/>
      <c r="AF123" s="267"/>
      <c r="AG123" s="267"/>
      <c r="AH123" s="267"/>
      <c r="AI123" s="267"/>
      <c r="AJ123" s="267"/>
      <c r="AK123" s="267"/>
      <c r="AL123" s="267"/>
      <c r="AM123" s="267"/>
      <c r="AN123" s="268"/>
      <c r="AO123" s="268"/>
      <c r="AP123" s="268"/>
      <c r="AQ123" s="268"/>
      <c r="AR123" s="268"/>
      <c r="AS123" s="268"/>
      <c r="AT123" s="268"/>
      <c r="AU123" s="268"/>
      <c r="AV123" s="269"/>
      <c r="AW123" s="270"/>
      <c r="AX123" s="271"/>
      <c r="AY123" s="271"/>
      <c r="AZ123" s="272"/>
      <c r="BA123" s="272"/>
      <c r="BB123" s="267"/>
      <c r="BC123" s="267"/>
      <c r="BD123" s="267"/>
      <c r="BE123" s="267"/>
      <c r="BF123" s="267"/>
      <c r="BG123" s="267"/>
      <c r="BH123" s="267"/>
      <c r="BI123" s="267"/>
      <c r="BJ123" s="267"/>
      <c r="BK123" s="267"/>
      <c r="BL123" s="267"/>
      <c r="BM123" s="267"/>
      <c r="BN123" s="267"/>
      <c r="BO123" s="267"/>
      <c r="BP123" s="267"/>
      <c r="BQ123" s="267"/>
      <c r="BR123" s="273"/>
      <c r="BS123" s="273"/>
      <c r="BT123" s="273"/>
      <c r="BU123" s="273"/>
      <c r="BV123" s="273"/>
      <c r="BW123" s="273"/>
      <c r="BX123" s="273"/>
      <c r="BY123" s="273"/>
    </row>
    <row r="124" spans="1:77">
      <c r="A124" s="262">
        <v>33001</v>
      </c>
      <c r="B124" s="263" t="s">
        <v>108</v>
      </c>
      <c r="C124" s="264">
        <v>827</v>
      </c>
      <c r="D124" s="265"/>
      <c r="E124" s="266"/>
      <c r="F124" s="265"/>
      <c r="G124" s="265"/>
      <c r="H124" s="265"/>
      <c r="I124" s="267"/>
      <c r="J124" s="267"/>
      <c r="K124" s="267"/>
      <c r="L124" s="267"/>
      <c r="M124" s="267"/>
      <c r="N124" s="267"/>
      <c r="O124" s="267"/>
      <c r="P124" s="267"/>
      <c r="Q124" s="267"/>
      <c r="R124" s="267"/>
      <c r="S124" s="267"/>
      <c r="T124" s="267"/>
      <c r="U124" s="267"/>
      <c r="V124" s="267"/>
      <c r="W124" s="267"/>
      <c r="X124" s="267"/>
      <c r="Y124" s="267"/>
      <c r="Z124" s="267"/>
      <c r="AA124" s="267"/>
      <c r="AB124" s="267"/>
      <c r="AC124" s="267"/>
      <c r="AD124" s="267"/>
      <c r="AE124" s="267"/>
      <c r="AF124" s="267"/>
      <c r="AG124" s="267"/>
      <c r="AH124" s="267"/>
      <c r="AI124" s="267"/>
      <c r="AJ124" s="267"/>
      <c r="AK124" s="267"/>
      <c r="AL124" s="267"/>
      <c r="AM124" s="267"/>
      <c r="AN124" s="268"/>
      <c r="AO124" s="268"/>
      <c r="AP124" s="268"/>
      <c r="AQ124" s="268"/>
      <c r="AR124" s="268"/>
      <c r="AS124" s="268"/>
      <c r="AT124" s="268"/>
      <c r="AU124" s="268"/>
      <c r="AV124" s="269"/>
      <c r="AW124" s="270"/>
      <c r="AX124" s="271"/>
      <c r="AY124" s="271"/>
      <c r="AZ124" s="272"/>
      <c r="BA124" s="272"/>
      <c r="BB124" s="267"/>
      <c r="BC124" s="267"/>
      <c r="BD124" s="267"/>
      <c r="BE124" s="267"/>
      <c r="BF124" s="267"/>
      <c r="BG124" s="267"/>
      <c r="BH124" s="267"/>
      <c r="BI124" s="267"/>
      <c r="BJ124" s="267"/>
      <c r="BK124" s="267"/>
      <c r="BL124" s="267"/>
      <c r="BM124" s="267"/>
      <c r="BN124" s="267"/>
      <c r="BO124" s="267"/>
      <c r="BP124" s="267"/>
      <c r="BQ124" s="267"/>
      <c r="BR124" s="273"/>
      <c r="BS124" s="273"/>
      <c r="BT124" s="273"/>
      <c r="BU124" s="273"/>
      <c r="BV124" s="273"/>
      <c r="BW124" s="273"/>
      <c r="BX124" s="273"/>
      <c r="BY124" s="273"/>
    </row>
    <row r="125" spans="1:77">
      <c r="A125" s="262">
        <v>33027</v>
      </c>
      <c r="B125" s="263" t="s">
        <v>109</v>
      </c>
      <c r="C125" s="264">
        <v>4871</v>
      </c>
      <c r="D125" s="265"/>
      <c r="E125" s="266"/>
      <c r="F125" s="265"/>
      <c r="G125" s="265"/>
      <c r="H125" s="265"/>
      <c r="I125" s="267"/>
      <c r="J125" s="267"/>
      <c r="K125" s="267"/>
      <c r="L125" s="267"/>
      <c r="M125" s="267"/>
      <c r="N125" s="267"/>
      <c r="O125" s="267"/>
      <c r="P125" s="267"/>
      <c r="Q125" s="267"/>
      <c r="R125" s="267"/>
      <c r="S125" s="267"/>
      <c r="T125" s="267"/>
      <c r="U125" s="267"/>
      <c r="V125" s="267"/>
      <c r="W125" s="267"/>
      <c r="X125" s="267"/>
      <c r="Y125" s="267"/>
      <c r="Z125" s="267"/>
      <c r="AA125" s="267"/>
      <c r="AB125" s="267"/>
      <c r="AC125" s="267"/>
      <c r="AD125" s="267"/>
      <c r="AE125" s="267"/>
      <c r="AF125" s="267"/>
      <c r="AG125" s="267"/>
      <c r="AH125" s="267"/>
      <c r="AI125" s="267"/>
      <c r="AJ125" s="267"/>
      <c r="AK125" s="267"/>
      <c r="AL125" s="267"/>
      <c r="AM125" s="267"/>
      <c r="AN125" s="268"/>
      <c r="AO125" s="268"/>
      <c r="AP125" s="268"/>
      <c r="AQ125" s="268"/>
      <c r="AR125" s="268"/>
      <c r="AS125" s="268"/>
      <c r="AT125" s="268"/>
      <c r="AU125" s="268"/>
      <c r="AV125" s="269"/>
      <c r="AW125" s="270"/>
      <c r="AX125" s="271"/>
      <c r="AY125" s="271"/>
      <c r="AZ125" s="272"/>
      <c r="BA125" s="272"/>
      <c r="BB125" s="267"/>
      <c r="BC125" s="267"/>
      <c r="BD125" s="267"/>
      <c r="BE125" s="267"/>
      <c r="BF125" s="267"/>
      <c r="BG125" s="267"/>
      <c r="BH125" s="267"/>
      <c r="BI125" s="267"/>
      <c r="BJ125" s="267"/>
      <c r="BK125" s="267"/>
      <c r="BL125" s="267"/>
      <c r="BM125" s="267"/>
      <c r="BN125" s="267"/>
      <c r="BO125" s="267"/>
      <c r="BP125" s="267"/>
      <c r="BQ125" s="267"/>
      <c r="BR125" s="273"/>
      <c r="BS125" s="273"/>
      <c r="BT125" s="273"/>
      <c r="BU125" s="273"/>
      <c r="BV125" s="273"/>
      <c r="BW125" s="273"/>
      <c r="BX125" s="273"/>
      <c r="BY125" s="273"/>
    </row>
    <row r="126" spans="1:77">
      <c r="A126" s="262">
        <v>33100</v>
      </c>
      <c r="B126" s="263" t="s">
        <v>110</v>
      </c>
      <c r="C126" s="264">
        <v>50469</v>
      </c>
      <c r="D126" s="265"/>
      <c r="E126" s="266"/>
      <c r="F126" s="265"/>
      <c r="G126" s="265"/>
      <c r="H126" s="265"/>
      <c r="I126" s="267"/>
      <c r="J126" s="267"/>
      <c r="K126" s="267"/>
      <c r="L126" s="267"/>
      <c r="M126" s="267"/>
      <c r="N126" s="267"/>
      <c r="O126" s="267"/>
      <c r="P126" s="267"/>
      <c r="Q126" s="267"/>
      <c r="R126" s="267"/>
      <c r="S126" s="267"/>
      <c r="T126" s="267"/>
      <c r="U126" s="267"/>
      <c r="V126" s="267"/>
      <c r="W126" s="267"/>
      <c r="X126" s="267"/>
      <c r="Y126" s="267"/>
      <c r="Z126" s="267"/>
      <c r="AA126" s="267"/>
      <c r="AB126" s="267"/>
      <c r="AC126" s="267"/>
      <c r="AD126" s="267"/>
      <c r="AE126" s="267"/>
      <c r="AF126" s="267"/>
      <c r="AG126" s="267"/>
      <c r="AH126" s="267"/>
      <c r="AI126" s="267"/>
      <c r="AJ126" s="267"/>
      <c r="AK126" s="267"/>
      <c r="AL126" s="267"/>
      <c r="AM126" s="267"/>
      <c r="AN126" s="268"/>
      <c r="AO126" s="268"/>
      <c r="AP126" s="268"/>
      <c r="AQ126" s="268"/>
      <c r="AR126" s="268"/>
      <c r="AS126" s="268"/>
      <c r="AT126" s="268"/>
      <c r="AU126" s="268"/>
      <c r="AV126" s="269"/>
      <c r="AW126" s="270"/>
      <c r="AX126" s="271"/>
      <c r="AY126" s="271"/>
      <c r="AZ126" s="272"/>
      <c r="BA126" s="272"/>
      <c r="BB126" s="267"/>
      <c r="BC126" s="267"/>
      <c r="BD126" s="267"/>
      <c r="BE126" s="267"/>
      <c r="BF126" s="267"/>
      <c r="BG126" s="267"/>
      <c r="BH126" s="267"/>
      <c r="BI126" s="267"/>
      <c r="BJ126" s="267"/>
      <c r="BK126" s="267"/>
      <c r="BL126" s="267"/>
      <c r="BM126" s="267"/>
      <c r="BN126" s="267"/>
      <c r="BO126" s="267"/>
      <c r="BP126" s="267"/>
      <c r="BQ126" s="267"/>
      <c r="BR126" s="273"/>
      <c r="BS126" s="273"/>
      <c r="BT126" s="273"/>
      <c r="BU126" s="273"/>
      <c r="BV126" s="273"/>
      <c r="BW126" s="273"/>
      <c r="BX126" s="273"/>
      <c r="BY126" s="273"/>
    </row>
    <row r="127" spans="1:77">
      <c r="A127" s="262">
        <v>33105</v>
      </c>
      <c r="B127" s="263" t="s">
        <v>111</v>
      </c>
      <c r="C127" s="264">
        <v>6274</v>
      </c>
      <c r="D127" s="265"/>
      <c r="E127" s="266"/>
      <c r="F127" s="265"/>
      <c r="G127" s="265"/>
      <c r="H127" s="265"/>
      <c r="I127" s="267"/>
      <c r="J127" s="267"/>
      <c r="K127" s="267"/>
      <c r="L127" s="267"/>
      <c r="M127" s="267"/>
      <c r="N127" s="267"/>
      <c r="O127" s="267"/>
      <c r="P127" s="267"/>
      <c r="Q127" s="267"/>
      <c r="R127" s="267"/>
      <c r="S127" s="267"/>
      <c r="T127" s="267"/>
      <c r="U127" s="267"/>
      <c r="V127" s="267"/>
      <c r="W127" s="267"/>
      <c r="X127" s="267"/>
      <c r="Y127" s="267"/>
      <c r="Z127" s="267"/>
      <c r="AA127" s="267"/>
      <c r="AB127" s="267"/>
      <c r="AC127" s="267"/>
      <c r="AD127" s="267"/>
      <c r="AE127" s="267"/>
      <c r="AF127" s="267"/>
      <c r="AG127" s="267"/>
      <c r="AH127" s="267"/>
      <c r="AI127" s="267"/>
      <c r="AJ127" s="267"/>
      <c r="AK127" s="267"/>
      <c r="AL127" s="267"/>
      <c r="AM127" s="267"/>
      <c r="AN127" s="268"/>
      <c r="AO127" s="268"/>
      <c r="AP127" s="268"/>
      <c r="AQ127" s="268"/>
      <c r="AR127" s="268"/>
      <c r="AS127" s="268"/>
      <c r="AT127" s="268"/>
      <c r="AU127" s="268"/>
      <c r="AV127" s="269"/>
      <c r="AW127" s="270"/>
      <c r="AX127" s="271"/>
      <c r="AY127" s="271"/>
      <c r="AZ127" s="272"/>
      <c r="BA127" s="272"/>
      <c r="BB127" s="267"/>
      <c r="BC127" s="267"/>
      <c r="BD127" s="267"/>
      <c r="BE127" s="267"/>
      <c r="BF127" s="267"/>
      <c r="BG127" s="267"/>
      <c r="BH127" s="267"/>
      <c r="BI127" s="267"/>
      <c r="BJ127" s="267"/>
      <c r="BK127" s="267"/>
      <c r="BL127" s="267"/>
      <c r="BM127" s="267"/>
      <c r="BN127" s="267"/>
      <c r="BO127" s="267"/>
      <c r="BP127" s="267"/>
      <c r="BQ127" s="267"/>
      <c r="BR127" s="273"/>
      <c r="BS127" s="273"/>
      <c r="BT127" s="273"/>
      <c r="BU127" s="273"/>
      <c r="BV127" s="273"/>
      <c r="BW127" s="273"/>
      <c r="BX127" s="273"/>
      <c r="BY127" s="273"/>
    </row>
    <row r="128" spans="1:77">
      <c r="A128" s="262">
        <v>33200</v>
      </c>
      <c r="B128" s="263" t="s">
        <v>112</v>
      </c>
      <c r="C128" s="264">
        <v>235363</v>
      </c>
      <c r="D128" s="265"/>
      <c r="E128" s="266"/>
      <c r="F128" s="265"/>
      <c r="G128" s="265"/>
      <c r="H128" s="265"/>
      <c r="I128" s="267"/>
      <c r="J128" s="267"/>
      <c r="K128" s="267"/>
      <c r="L128" s="267"/>
      <c r="M128" s="267"/>
      <c r="N128" s="267"/>
      <c r="O128" s="267"/>
      <c r="P128" s="267"/>
      <c r="Q128" s="267"/>
      <c r="R128" s="267"/>
      <c r="S128" s="267"/>
      <c r="T128" s="267"/>
      <c r="U128" s="267"/>
      <c r="V128" s="267"/>
      <c r="W128" s="267"/>
      <c r="X128" s="267"/>
      <c r="Y128" s="267"/>
      <c r="Z128" s="267"/>
      <c r="AA128" s="267"/>
      <c r="AB128" s="267"/>
      <c r="AC128" s="267"/>
      <c r="AD128" s="267"/>
      <c r="AE128" s="267"/>
      <c r="AF128" s="267"/>
      <c r="AG128" s="267"/>
      <c r="AH128" s="267"/>
      <c r="AI128" s="267"/>
      <c r="AJ128" s="267"/>
      <c r="AK128" s="267"/>
      <c r="AL128" s="267"/>
      <c r="AM128" s="267"/>
      <c r="AN128" s="268"/>
      <c r="AO128" s="268"/>
      <c r="AP128" s="268"/>
      <c r="AQ128" s="268"/>
      <c r="AR128" s="268"/>
      <c r="AS128" s="268"/>
      <c r="AT128" s="268"/>
      <c r="AU128" s="268"/>
      <c r="AV128" s="269"/>
      <c r="AW128" s="270"/>
      <c r="AX128" s="271"/>
      <c r="AY128" s="271"/>
      <c r="AZ128" s="272"/>
      <c r="BA128" s="272"/>
      <c r="BB128" s="267"/>
      <c r="BC128" s="267"/>
      <c r="BD128" s="267"/>
      <c r="BE128" s="267"/>
      <c r="BF128" s="267"/>
      <c r="BG128" s="267"/>
      <c r="BH128" s="267"/>
      <c r="BI128" s="267"/>
      <c r="BJ128" s="267"/>
      <c r="BK128" s="267"/>
      <c r="BL128" s="267"/>
      <c r="BM128" s="267"/>
      <c r="BN128" s="267"/>
      <c r="BO128" s="267"/>
      <c r="BP128" s="267"/>
      <c r="BQ128" s="267"/>
      <c r="BR128" s="273"/>
      <c r="BS128" s="273"/>
      <c r="BT128" s="273"/>
      <c r="BU128" s="273"/>
      <c r="BV128" s="273"/>
      <c r="BW128" s="273"/>
      <c r="BX128" s="273"/>
      <c r="BY128" s="273"/>
    </row>
    <row r="129" spans="1:77">
      <c r="A129" s="262">
        <v>33202</v>
      </c>
      <c r="B129" s="263" t="s">
        <v>113</v>
      </c>
      <c r="C129" s="264">
        <v>3861</v>
      </c>
      <c r="D129" s="265"/>
      <c r="E129" s="266"/>
      <c r="F129" s="265"/>
      <c r="G129" s="265"/>
      <c r="H129" s="265"/>
      <c r="I129" s="267"/>
      <c r="J129" s="267"/>
      <c r="K129" s="267"/>
      <c r="L129" s="267"/>
      <c r="M129" s="267"/>
      <c r="N129" s="267"/>
      <c r="O129" s="267"/>
      <c r="P129" s="267"/>
      <c r="Q129" s="267"/>
      <c r="R129" s="267"/>
      <c r="S129" s="267"/>
      <c r="T129" s="267"/>
      <c r="U129" s="267"/>
      <c r="V129" s="267"/>
      <c r="W129" s="267"/>
      <c r="X129" s="267"/>
      <c r="Y129" s="267"/>
      <c r="Z129" s="267"/>
      <c r="AA129" s="267"/>
      <c r="AB129" s="267"/>
      <c r="AC129" s="267"/>
      <c r="AD129" s="267"/>
      <c r="AE129" s="267"/>
      <c r="AF129" s="267"/>
      <c r="AG129" s="267"/>
      <c r="AH129" s="267"/>
      <c r="AI129" s="267"/>
      <c r="AJ129" s="267"/>
      <c r="AK129" s="267"/>
      <c r="AL129" s="267"/>
      <c r="AM129" s="267"/>
      <c r="AN129" s="268"/>
      <c r="AO129" s="268"/>
      <c r="AP129" s="268"/>
      <c r="AQ129" s="268"/>
      <c r="AR129" s="268"/>
      <c r="AS129" s="268"/>
      <c r="AT129" s="268"/>
      <c r="AU129" s="268"/>
      <c r="AV129" s="269"/>
      <c r="AW129" s="270"/>
      <c r="AX129" s="271"/>
      <c r="AY129" s="271"/>
      <c r="AZ129" s="272"/>
      <c r="BA129" s="272"/>
      <c r="BB129" s="267"/>
      <c r="BC129" s="267"/>
      <c r="BD129" s="267"/>
      <c r="BE129" s="267"/>
      <c r="BF129" s="267"/>
      <c r="BG129" s="267"/>
      <c r="BH129" s="267"/>
      <c r="BI129" s="267"/>
      <c r="BJ129" s="267"/>
      <c r="BK129" s="267"/>
      <c r="BL129" s="267"/>
      <c r="BM129" s="267"/>
      <c r="BN129" s="267"/>
      <c r="BO129" s="267"/>
      <c r="BP129" s="267"/>
      <c r="BQ129" s="267"/>
      <c r="BR129" s="273"/>
      <c r="BS129" s="273"/>
      <c r="BT129" s="273"/>
      <c r="BU129" s="273"/>
      <c r="BV129" s="273"/>
      <c r="BW129" s="273"/>
      <c r="BX129" s="273"/>
      <c r="BY129" s="273"/>
    </row>
    <row r="130" spans="1:77">
      <c r="A130" s="262">
        <v>33203</v>
      </c>
      <c r="B130" s="263" t="s">
        <v>114</v>
      </c>
      <c r="C130" s="264">
        <v>2089</v>
      </c>
      <c r="D130" s="265"/>
      <c r="E130" s="266"/>
      <c r="F130" s="265"/>
      <c r="G130" s="265"/>
      <c r="H130" s="265"/>
      <c r="I130" s="267"/>
      <c r="J130" s="267"/>
      <c r="K130" s="267"/>
      <c r="L130" s="267"/>
      <c r="M130" s="267"/>
      <c r="N130" s="267"/>
      <c r="O130" s="267"/>
      <c r="P130" s="267"/>
      <c r="Q130" s="267"/>
      <c r="R130" s="267"/>
      <c r="S130" s="267"/>
      <c r="T130" s="267"/>
      <c r="U130" s="267"/>
      <c r="V130" s="267"/>
      <c r="W130" s="267"/>
      <c r="X130" s="267"/>
      <c r="Y130" s="267"/>
      <c r="Z130" s="267"/>
      <c r="AA130" s="267"/>
      <c r="AB130" s="267"/>
      <c r="AC130" s="267"/>
      <c r="AD130" s="267"/>
      <c r="AE130" s="267"/>
      <c r="AF130" s="267"/>
      <c r="AG130" s="267"/>
      <c r="AH130" s="267"/>
      <c r="AI130" s="267"/>
      <c r="AJ130" s="267"/>
      <c r="AK130" s="267"/>
      <c r="AL130" s="267"/>
      <c r="AM130" s="267"/>
      <c r="AN130" s="268"/>
      <c r="AO130" s="268"/>
      <c r="AP130" s="268"/>
      <c r="AQ130" s="268"/>
      <c r="AR130" s="268"/>
      <c r="AS130" s="268"/>
      <c r="AT130" s="268"/>
      <c r="AU130" s="268"/>
      <c r="AV130" s="269"/>
      <c r="AW130" s="270"/>
      <c r="AX130" s="271"/>
      <c r="AY130" s="271"/>
      <c r="AZ130" s="272"/>
      <c r="BA130" s="272"/>
      <c r="BB130" s="267"/>
      <c r="BC130" s="267"/>
      <c r="BD130" s="267"/>
      <c r="BE130" s="267"/>
      <c r="BF130" s="267"/>
      <c r="BG130" s="267"/>
      <c r="BH130" s="267"/>
      <c r="BI130" s="267"/>
      <c r="BJ130" s="267"/>
      <c r="BK130" s="267"/>
      <c r="BL130" s="267"/>
      <c r="BM130" s="267"/>
      <c r="BN130" s="267"/>
      <c r="BO130" s="267"/>
      <c r="BP130" s="267"/>
      <c r="BQ130" s="267"/>
      <c r="BR130" s="273"/>
      <c r="BS130" s="273"/>
      <c r="BT130" s="273"/>
      <c r="BU130" s="273"/>
      <c r="BV130" s="273"/>
      <c r="BW130" s="273"/>
      <c r="BX130" s="273"/>
      <c r="BY130" s="273"/>
    </row>
    <row r="131" spans="1:77">
      <c r="A131" s="262">
        <v>33204</v>
      </c>
      <c r="B131" s="263" t="s">
        <v>115</v>
      </c>
      <c r="C131" s="264">
        <v>6140</v>
      </c>
      <c r="D131" s="265"/>
      <c r="E131" s="266"/>
      <c r="F131" s="265"/>
      <c r="G131" s="265"/>
      <c r="H131" s="265"/>
      <c r="I131" s="267"/>
      <c r="J131" s="267"/>
      <c r="K131" s="267"/>
      <c r="L131" s="267"/>
      <c r="M131" s="267"/>
      <c r="N131" s="267"/>
      <c r="O131" s="267"/>
      <c r="P131" s="267"/>
      <c r="Q131" s="267"/>
      <c r="R131" s="267"/>
      <c r="S131" s="267"/>
      <c r="T131" s="267"/>
      <c r="U131" s="267"/>
      <c r="V131" s="267"/>
      <c r="W131" s="267"/>
      <c r="X131" s="267"/>
      <c r="Y131" s="267"/>
      <c r="Z131" s="267"/>
      <c r="AA131" s="267"/>
      <c r="AB131" s="267"/>
      <c r="AC131" s="267"/>
      <c r="AD131" s="267"/>
      <c r="AE131" s="267"/>
      <c r="AF131" s="267"/>
      <c r="AG131" s="267"/>
      <c r="AH131" s="267"/>
      <c r="AI131" s="267"/>
      <c r="AJ131" s="267"/>
      <c r="AK131" s="267"/>
      <c r="AL131" s="267"/>
      <c r="AM131" s="267"/>
      <c r="AN131" s="268"/>
      <c r="AO131" s="268"/>
      <c r="AP131" s="268"/>
      <c r="AQ131" s="268"/>
      <c r="AR131" s="268"/>
      <c r="AS131" s="268"/>
      <c r="AT131" s="268"/>
      <c r="AU131" s="268"/>
      <c r="AV131" s="269"/>
      <c r="AW131" s="270"/>
      <c r="AX131" s="271"/>
      <c r="AY131" s="271"/>
      <c r="AZ131" s="272"/>
      <c r="BA131" s="272"/>
      <c r="BB131" s="267"/>
      <c r="BC131" s="267"/>
      <c r="BD131" s="267"/>
      <c r="BE131" s="267"/>
      <c r="BF131" s="267"/>
      <c r="BG131" s="267"/>
      <c r="BH131" s="267"/>
      <c r="BI131" s="267"/>
      <c r="BJ131" s="267"/>
      <c r="BK131" s="267"/>
      <c r="BL131" s="267"/>
      <c r="BM131" s="267"/>
      <c r="BN131" s="267"/>
      <c r="BO131" s="267"/>
      <c r="BP131" s="267"/>
      <c r="BQ131" s="267"/>
      <c r="BR131" s="273"/>
      <c r="BS131" s="273"/>
      <c r="BT131" s="273"/>
      <c r="BU131" s="273"/>
      <c r="BV131" s="273"/>
      <c r="BW131" s="273"/>
      <c r="BX131" s="273"/>
      <c r="BY131" s="273"/>
    </row>
    <row r="132" spans="1:77">
      <c r="A132" s="262">
        <v>33205</v>
      </c>
      <c r="B132" s="263" t="s">
        <v>116</v>
      </c>
      <c r="C132" s="264">
        <v>20794</v>
      </c>
      <c r="D132" s="265"/>
      <c r="E132" s="266"/>
      <c r="F132" s="265"/>
      <c r="G132" s="265"/>
      <c r="H132" s="265"/>
      <c r="I132" s="267"/>
      <c r="J132" s="267"/>
      <c r="K132" s="267"/>
      <c r="L132" s="267"/>
      <c r="M132" s="267"/>
      <c r="N132" s="267"/>
      <c r="O132" s="267"/>
      <c r="P132" s="267"/>
      <c r="Q132" s="267"/>
      <c r="R132" s="267"/>
      <c r="S132" s="267"/>
      <c r="T132" s="267"/>
      <c r="U132" s="267"/>
      <c r="V132" s="267"/>
      <c r="W132" s="267"/>
      <c r="X132" s="267"/>
      <c r="Y132" s="267"/>
      <c r="Z132" s="267"/>
      <c r="AA132" s="267"/>
      <c r="AB132" s="267"/>
      <c r="AC132" s="267"/>
      <c r="AD132" s="267"/>
      <c r="AE132" s="267"/>
      <c r="AF132" s="267"/>
      <c r="AG132" s="267"/>
      <c r="AH132" s="267"/>
      <c r="AI132" s="267"/>
      <c r="AJ132" s="267"/>
      <c r="AK132" s="267"/>
      <c r="AL132" s="267"/>
      <c r="AM132" s="267"/>
      <c r="AN132" s="268"/>
      <c r="AO132" s="268"/>
      <c r="AP132" s="268"/>
      <c r="AQ132" s="268"/>
      <c r="AR132" s="268"/>
      <c r="AS132" s="268"/>
      <c r="AT132" s="268"/>
      <c r="AU132" s="268"/>
      <c r="AV132" s="269"/>
      <c r="AW132" s="270"/>
      <c r="AX132" s="271"/>
      <c r="AY132" s="271"/>
      <c r="AZ132" s="272"/>
      <c r="BA132" s="272"/>
      <c r="BB132" s="267"/>
      <c r="BC132" s="267"/>
      <c r="BD132" s="267"/>
      <c r="BE132" s="267"/>
      <c r="BF132" s="267"/>
      <c r="BG132" s="267"/>
      <c r="BH132" s="267"/>
      <c r="BI132" s="267"/>
      <c r="BJ132" s="267"/>
      <c r="BK132" s="267"/>
      <c r="BL132" s="267"/>
      <c r="BM132" s="267"/>
      <c r="BN132" s="267"/>
      <c r="BO132" s="267"/>
      <c r="BP132" s="267"/>
      <c r="BQ132" s="267"/>
      <c r="BR132" s="273"/>
      <c r="BS132" s="273"/>
      <c r="BT132" s="273"/>
      <c r="BU132" s="273"/>
      <c r="BV132" s="273"/>
      <c r="BW132" s="273"/>
      <c r="BX132" s="273"/>
      <c r="BY132" s="273"/>
    </row>
    <row r="133" spans="1:77">
      <c r="A133" s="262">
        <v>33206</v>
      </c>
      <c r="B133" s="263" t="s">
        <v>117</v>
      </c>
      <c r="C133" s="264">
        <v>2031</v>
      </c>
      <c r="D133" s="265"/>
      <c r="E133" s="266"/>
      <c r="F133" s="265"/>
      <c r="G133" s="265"/>
      <c r="H133" s="265"/>
      <c r="I133" s="267"/>
      <c r="J133" s="267"/>
      <c r="K133" s="267"/>
      <c r="L133" s="267"/>
      <c r="M133" s="267"/>
      <c r="N133" s="267"/>
      <c r="O133" s="267"/>
      <c r="P133" s="267"/>
      <c r="Q133" s="267"/>
      <c r="R133" s="267"/>
      <c r="S133" s="267"/>
      <c r="T133" s="267"/>
      <c r="U133" s="267"/>
      <c r="V133" s="267"/>
      <c r="W133" s="267"/>
      <c r="X133" s="267"/>
      <c r="Y133" s="267"/>
      <c r="Z133" s="267"/>
      <c r="AA133" s="267"/>
      <c r="AB133" s="267"/>
      <c r="AC133" s="267"/>
      <c r="AD133" s="267"/>
      <c r="AE133" s="267"/>
      <c r="AF133" s="267"/>
      <c r="AG133" s="267"/>
      <c r="AH133" s="267"/>
      <c r="AI133" s="267"/>
      <c r="AJ133" s="267"/>
      <c r="AK133" s="267"/>
      <c r="AL133" s="267"/>
      <c r="AM133" s="267"/>
      <c r="AN133" s="268"/>
      <c r="AO133" s="268"/>
      <c r="AP133" s="268"/>
      <c r="AQ133" s="268"/>
      <c r="AR133" s="268"/>
      <c r="AS133" s="268"/>
      <c r="AT133" s="268"/>
      <c r="AU133" s="268"/>
      <c r="AV133" s="269"/>
      <c r="AW133" s="270"/>
      <c r="AX133" s="271"/>
      <c r="AY133" s="271"/>
      <c r="AZ133" s="272"/>
      <c r="BA133" s="272"/>
      <c r="BB133" s="267"/>
      <c r="BC133" s="267"/>
      <c r="BD133" s="267"/>
      <c r="BE133" s="267"/>
      <c r="BF133" s="267"/>
      <c r="BG133" s="267"/>
      <c r="BH133" s="267"/>
      <c r="BI133" s="267"/>
      <c r="BJ133" s="267"/>
      <c r="BK133" s="267"/>
      <c r="BL133" s="267"/>
      <c r="BM133" s="267"/>
      <c r="BN133" s="267"/>
      <c r="BO133" s="267"/>
      <c r="BP133" s="267"/>
      <c r="BQ133" s="267"/>
      <c r="BR133" s="273"/>
      <c r="BS133" s="273"/>
      <c r="BT133" s="273"/>
      <c r="BU133" s="273"/>
      <c r="BV133" s="273"/>
      <c r="BW133" s="273"/>
      <c r="BX133" s="273"/>
      <c r="BY133" s="273"/>
    </row>
    <row r="134" spans="1:77">
      <c r="A134" s="262">
        <v>33207</v>
      </c>
      <c r="B134" s="263" t="s">
        <v>316</v>
      </c>
      <c r="C134" s="264">
        <v>5616</v>
      </c>
      <c r="D134" s="265"/>
      <c r="E134" s="266"/>
      <c r="F134" s="265"/>
      <c r="G134" s="265"/>
      <c r="H134" s="265"/>
      <c r="I134" s="267"/>
      <c r="J134" s="267"/>
      <c r="K134" s="267"/>
      <c r="L134" s="267"/>
      <c r="M134" s="267"/>
      <c r="N134" s="267"/>
      <c r="O134" s="267"/>
      <c r="P134" s="267"/>
      <c r="Q134" s="267"/>
      <c r="R134" s="267"/>
      <c r="S134" s="267"/>
      <c r="T134" s="267"/>
      <c r="U134" s="267"/>
      <c r="V134" s="267"/>
      <c r="W134" s="267"/>
      <c r="X134" s="267"/>
      <c r="Y134" s="267"/>
      <c r="Z134" s="267"/>
      <c r="AA134" s="267"/>
      <c r="AB134" s="267"/>
      <c r="AC134" s="267"/>
      <c r="AD134" s="267"/>
      <c r="AE134" s="267"/>
      <c r="AF134" s="267"/>
      <c r="AG134" s="267"/>
      <c r="AH134" s="267"/>
      <c r="AI134" s="267"/>
      <c r="AJ134" s="267"/>
      <c r="AK134" s="267"/>
      <c r="AL134" s="267"/>
      <c r="AM134" s="267"/>
      <c r="AN134" s="268"/>
      <c r="AO134" s="268"/>
      <c r="AP134" s="268"/>
      <c r="AQ134" s="268"/>
      <c r="AR134" s="268"/>
      <c r="AS134" s="268"/>
      <c r="AT134" s="268"/>
      <c r="AU134" s="268"/>
      <c r="AV134" s="269"/>
      <c r="AW134" s="270"/>
      <c r="AX134" s="271"/>
      <c r="AY134" s="271"/>
      <c r="AZ134" s="272"/>
      <c r="BA134" s="272"/>
      <c r="BB134" s="267"/>
      <c r="BC134" s="267"/>
      <c r="BD134" s="267"/>
      <c r="BE134" s="267"/>
      <c r="BF134" s="267"/>
      <c r="BG134" s="267"/>
      <c r="BH134" s="267"/>
      <c r="BI134" s="267"/>
      <c r="BJ134" s="267"/>
      <c r="BK134" s="267"/>
      <c r="BL134" s="267"/>
      <c r="BM134" s="267"/>
      <c r="BN134" s="267"/>
      <c r="BO134" s="267"/>
      <c r="BP134" s="267"/>
      <c r="BQ134" s="267"/>
      <c r="BR134" s="273"/>
      <c r="BS134" s="273"/>
      <c r="BT134" s="273"/>
      <c r="BU134" s="273"/>
      <c r="BV134" s="273"/>
      <c r="BW134" s="273"/>
      <c r="BX134" s="273"/>
      <c r="BY134" s="273"/>
    </row>
    <row r="135" spans="1:77">
      <c r="A135" s="262">
        <v>33208</v>
      </c>
      <c r="B135" s="263" t="s">
        <v>317</v>
      </c>
      <c r="C135" s="264">
        <v>0</v>
      </c>
      <c r="D135" s="265"/>
      <c r="E135" s="266"/>
      <c r="F135" s="265"/>
      <c r="G135" s="265"/>
      <c r="H135" s="265"/>
      <c r="I135" s="267"/>
      <c r="J135" s="267"/>
      <c r="K135" s="267"/>
      <c r="L135" s="267"/>
      <c r="M135" s="267"/>
      <c r="N135" s="267"/>
      <c r="O135" s="267"/>
      <c r="P135" s="267"/>
      <c r="Q135" s="267"/>
      <c r="R135" s="267"/>
      <c r="S135" s="267"/>
      <c r="T135" s="267"/>
      <c r="U135" s="267"/>
      <c r="V135" s="267"/>
      <c r="W135" s="267"/>
      <c r="X135" s="267"/>
      <c r="Y135" s="267"/>
      <c r="Z135" s="267"/>
      <c r="AA135" s="267"/>
      <c r="AB135" s="267"/>
      <c r="AC135" s="267"/>
      <c r="AD135" s="267"/>
      <c r="AE135" s="267"/>
      <c r="AF135" s="267"/>
      <c r="AG135" s="267"/>
      <c r="AH135" s="267"/>
      <c r="AI135" s="267"/>
      <c r="AJ135" s="267"/>
      <c r="AK135" s="267"/>
      <c r="AL135" s="267"/>
      <c r="AM135" s="267"/>
      <c r="AN135" s="268"/>
      <c r="AO135" s="268"/>
      <c r="AP135" s="268"/>
      <c r="AQ135" s="268"/>
      <c r="AR135" s="268"/>
      <c r="AS135" s="268"/>
      <c r="AT135" s="268"/>
      <c r="AU135" s="268"/>
      <c r="AV135" s="269"/>
      <c r="AW135" s="270"/>
      <c r="AX135" s="271"/>
      <c r="AY135" s="271"/>
      <c r="AZ135" s="272"/>
      <c r="BA135" s="272"/>
      <c r="BB135" s="267"/>
      <c r="BC135" s="267"/>
      <c r="BD135" s="267"/>
      <c r="BE135" s="267"/>
      <c r="BF135" s="267"/>
      <c r="BG135" s="267"/>
      <c r="BH135" s="267"/>
      <c r="BI135" s="267"/>
      <c r="BJ135" s="267"/>
      <c r="BK135" s="267"/>
      <c r="BL135" s="267"/>
      <c r="BM135" s="267"/>
      <c r="BN135" s="267"/>
      <c r="BO135" s="267"/>
      <c r="BP135" s="267"/>
      <c r="BQ135" s="267"/>
      <c r="BR135" s="273"/>
      <c r="BS135" s="273"/>
      <c r="BT135" s="273"/>
      <c r="BU135" s="273"/>
      <c r="BV135" s="273"/>
      <c r="BW135" s="273"/>
      <c r="BX135" s="273"/>
      <c r="BY135" s="273"/>
    </row>
    <row r="136" spans="1:77">
      <c r="A136" s="262">
        <v>33209</v>
      </c>
      <c r="B136" s="263" t="s">
        <v>318</v>
      </c>
      <c r="C136" s="264">
        <v>737</v>
      </c>
      <c r="D136" s="265"/>
      <c r="E136" s="266"/>
      <c r="F136" s="265"/>
      <c r="G136" s="265"/>
      <c r="H136" s="265"/>
      <c r="I136" s="267"/>
      <c r="J136" s="267"/>
      <c r="K136" s="267"/>
      <c r="L136" s="267"/>
      <c r="M136" s="267"/>
      <c r="N136" s="267"/>
      <c r="O136" s="267"/>
      <c r="P136" s="267"/>
      <c r="Q136" s="267"/>
      <c r="R136" s="267"/>
      <c r="S136" s="267"/>
      <c r="T136" s="267"/>
      <c r="U136" s="267"/>
      <c r="V136" s="267"/>
      <c r="W136" s="267"/>
      <c r="X136" s="267"/>
      <c r="Y136" s="267"/>
      <c r="Z136" s="267"/>
      <c r="AA136" s="267"/>
      <c r="AB136" s="267"/>
      <c r="AC136" s="267"/>
      <c r="AD136" s="267"/>
      <c r="AE136" s="267"/>
      <c r="AF136" s="267"/>
      <c r="AG136" s="267"/>
      <c r="AH136" s="267"/>
      <c r="AI136" s="267"/>
      <c r="AJ136" s="267"/>
      <c r="AK136" s="267"/>
      <c r="AL136" s="267"/>
      <c r="AM136" s="267"/>
      <c r="AN136" s="268"/>
      <c r="AO136" s="268"/>
      <c r="AP136" s="268"/>
      <c r="AQ136" s="268"/>
      <c r="AR136" s="268"/>
      <c r="AS136" s="268"/>
      <c r="AT136" s="268"/>
      <c r="AU136" s="268"/>
      <c r="AV136" s="269"/>
      <c r="AW136" s="270"/>
      <c r="AX136" s="271"/>
      <c r="AY136" s="271"/>
      <c r="AZ136" s="272"/>
      <c r="BA136" s="272"/>
      <c r="BB136" s="267"/>
      <c r="BC136" s="267"/>
      <c r="BD136" s="267"/>
      <c r="BE136" s="267"/>
      <c r="BF136" s="267"/>
      <c r="BG136" s="267"/>
      <c r="BH136" s="267"/>
      <c r="BI136" s="267"/>
      <c r="BJ136" s="267"/>
      <c r="BK136" s="267"/>
      <c r="BL136" s="267"/>
      <c r="BM136" s="267"/>
      <c r="BN136" s="267"/>
      <c r="BO136" s="267"/>
      <c r="BP136" s="267"/>
      <c r="BQ136" s="267"/>
      <c r="BR136" s="273"/>
      <c r="BS136" s="273"/>
      <c r="BT136" s="273"/>
      <c r="BU136" s="273"/>
      <c r="BV136" s="273"/>
      <c r="BW136" s="273"/>
      <c r="BX136" s="273"/>
      <c r="BY136" s="273"/>
    </row>
    <row r="137" spans="1:77">
      <c r="A137" s="262">
        <v>33300</v>
      </c>
      <c r="B137" s="263" t="s">
        <v>118</v>
      </c>
      <c r="C137" s="264">
        <v>34144</v>
      </c>
      <c r="D137" s="265"/>
      <c r="E137" s="266"/>
      <c r="F137" s="265"/>
      <c r="G137" s="265"/>
      <c r="H137" s="265"/>
      <c r="I137" s="267"/>
      <c r="J137" s="267"/>
      <c r="K137" s="267"/>
      <c r="L137" s="267"/>
      <c r="M137" s="267"/>
      <c r="N137" s="267"/>
      <c r="O137" s="267"/>
      <c r="P137" s="267"/>
      <c r="Q137" s="267"/>
      <c r="R137" s="267"/>
      <c r="S137" s="267"/>
      <c r="T137" s="267"/>
      <c r="U137" s="267"/>
      <c r="V137" s="267"/>
      <c r="W137" s="267"/>
      <c r="X137" s="267"/>
      <c r="Y137" s="267"/>
      <c r="Z137" s="267"/>
      <c r="AA137" s="267"/>
      <c r="AB137" s="267"/>
      <c r="AC137" s="267"/>
      <c r="AD137" s="267"/>
      <c r="AE137" s="267"/>
      <c r="AF137" s="267"/>
      <c r="AG137" s="267"/>
      <c r="AH137" s="267"/>
      <c r="AI137" s="267"/>
      <c r="AJ137" s="267"/>
      <c r="AK137" s="267"/>
      <c r="AL137" s="267"/>
      <c r="AM137" s="267"/>
      <c r="AN137" s="268"/>
      <c r="AO137" s="268"/>
      <c r="AP137" s="268"/>
      <c r="AQ137" s="268"/>
      <c r="AR137" s="268"/>
      <c r="AS137" s="268"/>
      <c r="AT137" s="268"/>
      <c r="AU137" s="268"/>
      <c r="AV137" s="269"/>
      <c r="AW137" s="270"/>
      <c r="AX137" s="271"/>
      <c r="AY137" s="271"/>
      <c r="AZ137" s="272"/>
      <c r="BA137" s="272"/>
      <c r="BB137" s="267"/>
      <c r="BC137" s="267"/>
      <c r="BD137" s="267"/>
      <c r="BE137" s="267"/>
      <c r="BF137" s="267"/>
      <c r="BG137" s="267"/>
      <c r="BH137" s="267"/>
      <c r="BI137" s="267"/>
      <c r="BJ137" s="267"/>
      <c r="BK137" s="267"/>
      <c r="BL137" s="267"/>
      <c r="BM137" s="267"/>
      <c r="BN137" s="267"/>
      <c r="BO137" s="267"/>
      <c r="BP137" s="267"/>
      <c r="BQ137" s="267"/>
      <c r="BR137" s="273"/>
      <c r="BS137" s="273"/>
      <c r="BT137" s="273"/>
      <c r="BU137" s="273"/>
      <c r="BV137" s="273"/>
      <c r="BW137" s="273"/>
      <c r="BX137" s="273"/>
      <c r="BY137" s="273"/>
    </row>
    <row r="138" spans="1:77">
      <c r="A138" s="262">
        <v>33305</v>
      </c>
      <c r="B138" s="263" t="s">
        <v>119</v>
      </c>
      <c r="C138" s="264">
        <v>8777</v>
      </c>
      <c r="D138" s="265"/>
      <c r="E138" s="266"/>
      <c r="F138" s="265"/>
      <c r="G138" s="265"/>
      <c r="H138" s="265"/>
      <c r="I138" s="267"/>
      <c r="J138" s="267"/>
      <c r="K138" s="267"/>
      <c r="L138" s="267"/>
      <c r="M138" s="267"/>
      <c r="N138" s="267"/>
      <c r="O138" s="267"/>
      <c r="P138" s="267"/>
      <c r="Q138" s="267"/>
      <c r="R138" s="267"/>
      <c r="S138" s="267"/>
      <c r="T138" s="267"/>
      <c r="U138" s="267"/>
      <c r="V138" s="267"/>
      <c r="W138" s="267"/>
      <c r="X138" s="267"/>
      <c r="Y138" s="267"/>
      <c r="Z138" s="267"/>
      <c r="AA138" s="267"/>
      <c r="AB138" s="267"/>
      <c r="AC138" s="267"/>
      <c r="AD138" s="267"/>
      <c r="AE138" s="267"/>
      <c r="AF138" s="267"/>
      <c r="AG138" s="267"/>
      <c r="AH138" s="267"/>
      <c r="AI138" s="267"/>
      <c r="AJ138" s="267"/>
      <c r="AK138" s="267"/>
      <c r="AL138" s="267"/>
      <c r="AM138" s="267"/>
      <c r="AN138" s="268"/>
      <c r="AO138" s="268"/>
      <c r="AP138" s="268"/>
      <c r="AQ138" s="268"/>
      <c r="AR138" s="268"/>
      <c r="AS138" s="268"/>
      <c r="AT138" s="268"/>
      <c r="AU138" s="268"/>
      <c r="AV138" s="269"/>
      <c r="AW138" s="270"/>
      <c r="AX138" s="271"/>
      <c r="AY138" s="271"/>
      <c r="AZ138" s="272"/>
      <c r="BA138" s="272"/>
      <c r="BB138" s="267"/>
      <c r="BC138" s="267"/>
      <c r="BD138" s="267"/>
      <c r="BE138" s="267"/>
      <c r="BF138" s="267"/>
      <c r="BG138" s="267"/>
      <c r="BH138" s="267"/>
      <c r="BI138" s="267"/>
      <c r="BJ138" s="267"/>
      <c r="BK138" s="267"/>
      <c r="BL138" s="267"/>
      <c r="BM138" s="267"/>
      <c r="BN138" s="267"/>
      <c r="BO138" s="267"/>
      <c r="BP138" s="267"/>
      <c r="BQ138" s="267"/>
      <c r="BR138" s="273"/>
      <c r="BS138" s="273"/>
      <c r="BT138" s="273"/>
      <c r="BU138" s="273"/>
      <c r="BV138" s="273"/>
      <c r="BW138" s="273"/>
      <c r="BX138" s="273"/>
      <c r="BY138" s="273"/>
    </row>
    <row r="139" spans="1:77">
      <c r="A139" s="262">
        <v>33400</v>
      </c>
      <c r="B139" s="263" t="s">
        <v>120</v>
      </c>
      <c r="C139" s="264">
        <v>314729</v>
      </c>
      <c r="D139" s="265"/>
      <c r="E139" s="266"/>
      <c r="F139" s="265"/>
      <c r="G139" s="265"/>
      <c r="H139" s="265"/>
      <c r="I139" s="267"/>
      <c r="J139" s="267"/>
      <c r="K139" s="267"/>
      <c r="L139" s="267"/>
      <c r="M139" s="267"/>
      <c r="N139" s="267"/>
      <c r="O139" s="267"/>
      <c r="P139" s="267"/>
      <c r="Q139" s="267"/>
      <c r="R139" s="267"/>
      <c r="S139" s="267"/>
      <c r="T139" s="267"/>
      <c r="U139" s="267"/>
      <c r="V139" s="267"/>
      <c r="W139" s="267"/>
      <c r="X139" s="267"/>
      <c r="Y139" s="267"/>
      <c r="Z139" s="267"/>
      <c r="AA139" s="267"/>
      <c r="AB139" s="267"/>
      <c r="AC139" s="267"/>
      <c r="AD139" s="267"/>
      <c r="AE139" s="267"/>
      <c r="AF139" s="267"/>
      <c r="AG139" s="267"/>
      <c r="AH139" s="267"/>
      <c r="AI139" s="267"/>
      <c r="AJ139" s="267"/>
      <c r="AK139" s="267"/>
      <c r="AL139" s="267"/>
      <c r="AM139" s="267"/>
      <c r="AN139" s="268"/>
      <c r="AO139" s="268"/>
      <c r="AP139" s="268"/>
      <c r="AQ139" s="268"/>
      <c r="AR139" s="268"/>
      <c r="AS139" s="268"/>
      <c r="AT139" s="268"/>
      <c r="AU139" s="268"/>
      <c r="AV139" s="269"/>
      <c r="AW139" s="270"/>
      <c r="AX139" s="271"/>
      <c r="AY139" s="271"/>
      <c r="AZ139" s="272"/>
      <c r="BA139" s="272"/>
      <c r="BB139" s="267"/>
      <c r="BC139" s="267"/>
      <c r="BD139" s="267"/>
      <c r="BE139" s="267"/>
      <c r="BF139" s="267"/>
      <c r="BG139" s="267"/>
      <c r="BH139" s="267"/>
      <c r="BI139" s="267"/>
      <c r="BJ139" s="267"/>
      <c r="BK139" s="267"/>
      <c r="BL139" s="267"/>
      <c r="BM139" s="267"/>
      <c r="BN139" s="267"/>
      <c r="BO139" s="267"/>
      <c r="BP139" s="267"/>
      <c r="BQ139" s="267"/>
      <c r="BR139" s="273"/>
      <c r="BS139" s="273"/>
      <c r="BT139" s="273"/>
      <c r="BU139" s="273"/>
      <c r="BV139" s="273"/>
      <c r="BW139" s="273"/>
      <c r="BX139" s="273"/>
      <c r="BY139" s="273"/>
    </row>
    <row r="140" spans="1:77">
      <c r="A140" s="262">
        <v>33402</v>
      </c>
      <c r="B140" s="263" t="s">
        <v>121</v>
      </c>
      <c r="C140" s="264">
        <v>2498</v>
      </c>
      <c r="D140" s="265"/>
      <c r="E140" s="266"/>
      <c r="F140" s="265"/>
      <c r="G140" s="265"/>
      <c r="H140" s="265"/>
      <c r="I140" s="267"/>
      <c r="J140" s="267"/>
      <c r="K140" s="267"/>
      <c r="L140" s="267"/>
      <c r="M140" s="267"/>
      <c r="N140" s="267"/>
      <c r="O140" s="267"/>
      <c r="P140" s="267"/>
      <c r="Q140" s="267"/>
      <c r="R140" s="267"/>
      <c r="S140" s="267"/>
      <c r="T140" s="267"/>
      <c r="U140" s="267"/>
      <c r="V140" s="267"/>
      <c r="W140" s="267"/>
      <c r="X140" s="267"/>
      <c r="Y140" s="267"/>
      <c r="Z140" s="267"/>
      <c r="AA140" s="267"/>
      <c r="AB140" s="267"/>
      <c r="AC140" s="267"/>
      <c r="AD140" s="267"/>
      <c r="AE140" s="267"/>
      <c r="AF140" s="267"/>
      <c r="AG140" s="267"/>
      <c r="AH140" s="267"/>
      <c r="AI140" s="267"/>
      <c r="AJ140" s="267"/>
      <c r="AK140" s="267"/>
      <c r="AL140" s="267"/>
      <c r="AM140" s="267"/>
      <c r="AN140" s="268"/>
      <c r="AO140" s="268"/>
      <c r="AP140" s="268"/>
      <c r="AQ140" s="268"/>
      <c r="AR140" s="268"/>
      <c r="AS140" s="268"/>
      <c r="AT140" s="268"/>
      <c r="AU140" s="268"/>
      <c r="AV140" s="269"/>
      <c r="AW140" s="270"/>
      <c r="AX140" s="271"/>
      <c r="AY140" s="271"/>
      <c r="AZ140" s="272"/>
      <c r="BA140" s="272"/>
      <c r="BB140" s="267"/>
      <c r="BC140" s="267"/>
      <c r="BD140" s="267"/>
      <c r="BE140" s="267"/>
      <c r="BF140" s="267"/>
      <c r="BG140" s="267"/>
      <c r="BH140" s="267"/>
      <c r="BI140" s="267"/>
      <c r="BJ140" s="267"/>
      <c r="BK140" s="267"/>
      <c r="BL140" s="267"/>
      <c r="BM140" s="267"/>
      <c r="BN140" s="267"/>
      <c r="BO140" s="267"/>
      <c r="BP140" s="267"/>
      <c r="BQ140" s="267"/>
      <c r="BR140" s="273"/>
      <c r="BS140" s="273"/>
      <c r="BT140" s="273"/>
      <c r="BU140" s="273"/>
      <c r="BV140" s="273"/>
      <c r="BW140" s="273"/>
      <c r="BX140" s="273"/>
      <c r="BY140" s="273"/>
    </row>
    <row r="141" spans="1:77">
      <c r="A141" s="262">
        <v>33405</v>
      </c>
      <c r="B141" s="263" t="s">
        <v>122</v>
      </c>
      <c r="C141" s="264">
        <v>29836</v>
      </c>
      <c r="D141" s="265"/>
      <c r="E141" s="266"/>
      <c r="F141" s="265"/>
      <c r="G141" s="265"/>
      <c r="H141" s="265"/>
      <c r="I141" s="267"/>
      <c r="J141" s="267"/>
      <c r="K141" s="267"/>
      <c r="L141" s="267"/>
      <c r="M141" s="267"/>
      <c r="N141" s="267"/>
      <c r="O141" s="267"/>
      <c r="P141" s="267"/>
      <c r="Q141" s="267"/>
      <c r="R141" s="267"/>
      <c r="S141" s="267"/>
      <c r="T141" s="267"/>
      <c r="U141" s="267"/>
      <c r="V141" s="267"/>
      <c r="W141" s="267"/>
      <c r="X141" s="267"/>
      <c r="Y141" s="267"/>
      <c r="Z141" s="267"/>
      <c r="AA141" s="267"/>
      <c r="AB141" s="267"/>
      <c r="AC141" s="267"/>
      <c r="AD141" s="267"/>
      <c r="AE141" s="267"/>
      <c r="AF141" s="267"/>
      <c r="AG141" s="267"/>
      <c r="AH141" s="267"/>
      <c r="AI141" s="267"/>
      <c r="AJ141" s="267"/>
      <c r="AK141" s="267"/>
      <c r="AL141" s="267"/>
      <c r="AM141" s="267"/>
      <c r="AN141" s="268"/>
      <c r="AO141" s="268"/>
      <c r="AP141" s="268"/>
      <c r="AQ141" s="268"/>
      <c r="AR141" s="268"/>
      <c r="AS141" s="268"/>
      <c r="AT141" s="268"/>
      <c r="AU141" s="268"/>
      <c r="AV141" s="269"/>
      <c r="AW141" s="270"/>
      <c r="AX141" s="271"/>
      <c r="AY141" s="271"/>
      <c r="AZ141" s="272"/>
      <c r="BA141" s="272"/>
      <c r="BB141" s="267"/>
      <c r="BC141" s="267"/>
      <c r="BD141" s="267"/>
      <c r="BE141" s="267"/>
      <c r="BF141" s="267"/>
      <c r="BG141" s="267"/>
      <c r="BH141" s="267"/>
      <c r="BI141" s="267"/>
      <c r="BJ141" s="267"/>
      <c r="BK141" s="267"/>
      <c r="BL141" s="267"/>
      <c r="BM141" s="267"/>
      <c r="BN141" s="267"/>
      <c r="BO141" s="267"/>
      <c r="BP141" s="267"/>
      <c r="BQ141" s="267"/>
      <c r="BR141" s="273"/>
      <c r="BS141" s="273"/>
      <c r="BT141" s="273"/>
      <c r="BU141" s="273"/>
      <c r="BV141" s="273"/>
      <c r="BW141" s="273"/>
      <c r="BX141" s="273"/>
      <c r="BY141" s="273"/>
    </row>
    <row r="142" spans="1:77">
      <c r="A142" s="262">
        <v>33500</v>
      </c>
      <c r="B142" s="263" t="s">
        <v>123</v>
      </c>
      <c r="C142" s="264">
        <v>46753</v>
      </c>
      <c r="D142" s="265"/>
      <c r="E142" s="266"/>
      <c r="F142" s="265"/>
      <c r="G142" s="265"/>
      <c r="H142" s="265"/>
      <c r="I142" s="267"/>
      <c r="J142" s="267"/>
      <c r="K142" s="267"/>
      <c r="L142" s="267"/>
      <c r="M142" s="267"/>
      <c r="N142" s="267"/>
      <c r="O142" s="267"/>
      <c r="P142" s="267"/>
      <c r="Q142" s="267"/>
      <c r="R142" s="267"/>
      <c r="S142" s="267"/>
      <c r="T142" s="267"/>
      <c r="U142" s="267"/>
      <c r="V142" s="267"/>
      <c r="W142" s="267"/>
      <c r="X142" s="267"/>
      <c r="Y142" s="267"/>
      <c r="Z142" s="267"/>
      <c r="AA142" s="267"/>
      <c r="AB142" s="267"/>
      <c r="AC142" s="267"/>
      <c r="AD142" s="267"/>
      <c r="AE142" s="267"/>
      <c r="AF142" s="267"/>
      <c r="AG142" s="267"/>
      <c r="AH142" s="267"/>
      <c r="AI142" s="267"/>
      <c r="AJ142" s="267"/>
      <c r="AK142" s="267"/>
      <c r="AL142" s="267"/>
      <c r="AM142" s="267"/>
      <c r="AN142" s="268"/>
      <c r="AO142" s="268"/>
      <c r="AP142" s="268"/>
      <c r="AQ142" s="268"/>
      <c r="AR142" s="268"/>
      <c r="AS142" s="268"/>
      <c r="AT142" s="268"/>
      <c r="AU142" s="268"/>
      <c r="AV142" s="269"/>
      <c r="AW142" s="270"/>
      <c r="AX142" s="271"/>
      <c r="AY142" s="271"/>
      <c r="AZ142" s="272"/>
      <c r="BA142" s="272"/>
      <c r="BB142" s="267"/>
      <c r="BC142" s="267"/>
      <c r="BD142" s="267"/>
      <c r="BE142" s="267"/>
      <c r="BF142" s="267"/>
      <c r="BG142" s="267"/>
      <c r="BH142" s="267"/>
      <c r="BI142" s="267"/>
      <c r="BJ142" s="267"/>
      <c r="BK142" s="267"/>
      <c r="BL142" s="267"/>
      <c r="BM142" s="267"/>
      <c r="BN142" s="267"/>
      <c r="BO142" s="267"/>
      <c r="BP142" s="267"/>
      <c r="BQ142" s="267"/>
      <c r="BR142" s="273"/>
      <c r="BS142" s="273"/>
      <c r="BT142" s="273"/>
      <c r="BU142" s="273"/>
      <c r="BV142" s="273"/>
      <c r="BW142" s="273"/>
      <c r="BX142" s="273"/>
      <c r="BY142" s="273"/>
    </row>
    <row r="143" spans="1:77">
      <c r="A143" s="262">
        <v>33501</v>
      </c>
      <c r="B143" s="263" t="s">
        <v>124</v>
      </c>
      <c r="C143" s="264">
        <v>1558</v>
      </c>
      <c r="D143" s="265"/>
      <c r="E143" s="266"/>
      <c r="F143" s="265"/>
      <c r="G143" s="265"/>
      <c r="H143" s="265"/>
      <c r="I143" s="267"/>
      <c r="J143" s="267"/>
      <c r="K143" s="267"/>
      <c r="L143" s="267"/>
      <c r="M143" s="267"/>
      <c r="N143" s="267"/>
      <c r="O143" s="267"/>
      <c r="P143" s="267"/>
      <c r="Q143" s="267"/>
      <c r="R143" s="267"/>
      <c r="S143" s="267"/>
      <c r="T143" s="267"/>
      <c r="U143" s="267"/>
      <c r="V143" s="267"/>
      <c r="W143" s="267"/>
      <c r="X143" s="267"/>
      <c r="Y143" s="267"/>
      <c r="Z143" s="267"/>
      <c r="AA143" s="267"/>
      <c r="AB143" s="267"/>
      <c r="AC143" s="267"/>
      <c r="AD143" s="267"/>
      <c r="AE143" s="267"/>
      <c r="AF143" s="267"/>
      <c r="AG143" s="267"/>
      <c r="AH143" s="267"/>
      <c r="AI143" s="267"/>
      <c r="AJ143" s="267"/>
      <c r="AK143" s="267"/>
      <c r="AL143" s="267"/>
      <c r="AM143" s="267"/>
      <c r="AN143" s="268"/>
      <c r="AO143" s="268"/>
      <c r="AP143" s="268"/>
      <c r="AQ143" s="268"/>
      <c r="AR143" s="268"/>
      <c r="AS143" s="268"/>
      <c r="AT143" s="268"/>
      <c r="AU143" s="268"/>
      <c r="AV143" s="269"/>
      <c r="AW143" s="270"/>
      <c r="AX143" s="271"/>
      <c r="AY143" s="271"/>
      <c r="AZ143" s="272"/>
      <c r="BA143" s="272"/>
      <c r="BB143" s="267"/>
      <c r="BC143" s="267"/>
      <c r="BD143" s="267"/>
      <c r="BE143" s="267"/>
      <c r="BF143" s="267"/>
      <c r="BG143" s="267"/>
      <c r="BH143" s="267"/>
      <c r="BI143" s="267"/>
      <c r="BJ143" s="267"/>
      <c r="BK143" s="267"/>
      <c r="BL143" s="267"/>
      <c r="BM143" s="267"/>
      <c r="BN143" s="267"/>
      <c r="BO143" s="267"/>
      <c r="BP143" s="267"/>
      <c r="BQ143" s="267"/>
      <c r="BR143" s="273"/>
      <c r="BS143" s="273"/>
      <c r="BT143" s="273"/>
      <c r="BU143" s="273"/>
      <c r="BV143" s="273"/>
      <c r="BW143" s="273"/>
      <c r="BX143" s="273"/>
      <c r="BY143" s="273"/>
    </row>
    <row r="144" spans="1:77">
      <c r="A144" s="262">
        <v>33600</v>
      </c>
      <c r="B144" s="263" t="s">
        <v>125</v>
      </c>
      <c r="C144" s="264">
        <v>162260</v>
      </c>
      <c r="D144" s="265"/>
      <c r="E144" s="266"/>
      <c r="F144" s="265"/>
      <c r="G144" s="265"/>
      <c r="H144" s="265"/>
      <c r="I144" s="267"/>
      <c r="J144" s="267"/>
      <c r="K144" s="267"/>
      <c r="L144" s="267"/>
      <c r="M144" s="267"/>
      <c r="N144" s="267"/>
      <c r="O144" s="267"/>
      <c r="P144" s="267"/>
      <c r="Q144" s="267"/>
      <c r="R144" s="267"/>
      <c r="S144" s="267"/>
      <c r="T144" s="267"/>
      <c r="U144" s="267"/>
      <c r="V144" s="267"/>
      <c r="W144" s="267"/>
      <c r="X144" s="267"/>
      <c r="Y144" s="267"/>
      <c r="Z144" s="267"/>
      <c r="AA144" s="267"/>
      <c r="AB144" s="267"/>
      <c r="AC144" s="267"/>
      <c r="AD144" s="267"/>
      <c r="AE144" s="267"/>
      <c r="AF144" s="267"/>
      <c r="AG144" s="267"/>
      <c r="AH144" s="267"/>
      <c r="AI144" s="267"/>
      <c r="AJ144" s="267"/>
      <c r="AK144" s="267"/>
      <c r="AL144" s="267"/>
      <c r="AM144" s="267"/>
      <c r="AN144" s="268"/>
      <c r="AO144" s="268"/>
      <c r="AP144" s="268"/>
      <c r="AQ144" s="268"/>
      <c r="AR144" s="268"/>
      <c r="AS144" s="268"/>
      <c r="AT144" s="268"/>
      <c r="AU144" s="268"/>
      <c r="AV144" s="269"/>
      <c r="AW144" s="270"/>
      <c r="AX144" s="271"/>
      <c r="AY144" s="271"/>
      <c r="AZ144" s="272"/>
      <c r="BA144" s="272"/>
      <c r="BB144" s="267"/>
      <c r="BC144" s="267"/>
      <c r="BD144" s="267"/>
      <c r="BE144" s="267"/>
      <c r="BF144" s="267"/>
      <c r="BG144" s="267"/>
      <c r="BH144" s="267"/>
      <c r="BI144" s="267"/>
      <c r="BJ144" s="267"/>
      <c r="BK144" s="267"/>
      <c r="BL144" s="267"/>
      <c r="BM144" s="267"/>
      <c r="BN144" s="267"/>
      <c r="BO144" s="267"/>
      <c r="BP144" s="267"/>
      <c r="BQ144" s="267"/>
      <c r="BR144" s="273"/>
      <c r="BS144" s="273"/>
      <c r="BT144" s="273"/>
      <c r="BU144" s="273"/>
      <c r="BV144" s="273"/>
      <c r="BW144" s="273"/>
      <c r="BX144" s="273"/>
      <c r="BY144" s="273"/>
    </row>
    <row r="145" spans="1:77">
      <c r="A145" s="262">
        <v>33605</v>
      </c>
      <c r="B145" s="263" t="s">
        <v>126</v>
      </c>
      <c r="C145" s="264">
        <v>22637</v>
      </c>
      <c r="D145" s="265"/>
      <c r="E145" s="266"/>
      <c r="F145" s="265"/>
      <c r="G145" s="265"/>
      <c r="H145" s="265"/>
      <c r="I145" s="267"/>
      <c r="J145" s="267"/>
      <c r="K145" s="267"/>
      <c r="L145" s="267"/>
      <c r="M145" s="267"/>
      <c r="N145" s="267"/>
      <c r="O145" s="267"/>
      <c r="P145" s="267"/>
      <c r="Q145" s="267"/>
      <c r="R145" s="267"/>
      <c r="S145" s="267"/>
      <c r="T145" s="267"/>
      <c r="U145" s="267"/>
      <c r="V145" s="267"/>
      <c r="W145" s="267"/>
      <c r="X145" s="267"/>
      <c r="Y145" s="267"/>
      <c r="Z145" s="267"/>
      <c r="AA145" s="267"/>
      <c r="AB145" s="267"/>
      <c r="AC145" s="267"/>
      <c r="AD145" s="267"/>
      <c r="AE145" s="267"/>
      <c r="AF145" s="267"/>
      <c r="AG145" s="267"/>
      <c r="AH145" s="267"/>
      <c r="AI145" s="267"/>
      <c r="AJ145" s="267"/>
      <c r="AK145" s="267"/>
      <c r="AL145" s="267"/>
      <c r="AM145" s="267"/>
      <c r="AN145" s="268"/>
      <c r="AO145" s="268"/>
      <c r="AP145" s="268"/>
      <c r="AQ145" s="268"/>
      <c r="AR145" s="268"/>
      <c r="AS145" s="268"/>
      <c r="AT145" s="268"/>
      <c r="AU145" s="268"/>
      <c r="AV145" s="269"/>
      <c r="AW145" s="270"/>
      <c r="AX145" s="271"/>
      <c r="AY145" s="271"/>
      <c r="AZ145" s="272"/>
      <c r="BA145" s="272"/>
      <c r="BB145" s="267"/>
      <c r="BC145" s="267"/>
      <c r="BD145" s="267"/>
      <c r="BE145" s="267"/>
      <c r="BF145" s="267"/>
      <c r="BG145" s="267"/>
      <c r="BH145" s="267"/>
      <c r="BI145" s="267"/>
      <c r="BJ145" s="267"/>
      <c r="BK145" s="267"/>
      <c r="BL145" s="267"/>
      <c r="BM145" s="267"/>
      <c r="BN145" s="267"/>
      <c r="BO145" s="267"/>
      <c r="BP145" s="267"/>
      <c r="BQ145" s="267"/>
      <c r="BR145" s="273"/>
      <c r="BS145" s="273"/>
      <c r="BT145" s="273"/>
      <c r="BU145" s="273"/>
      <c r="BV145" s="273"/>
      <c r="BW145" s="273"/>
      <c r="BX145" s="273"/>
      <c r="BY145" s="273"/>
    </row>
    <row r="146" spans="1:77">
      <c r="A146" s="262">
        <v>33700</v>
      </c>
      <c r="B146" s="263" t="s">
        <v>127</v>
      </c>
      <c r="C146" s="264">
        <v>11638</v>
      </c>
      <c r="D146" s="265"/>
      <c r="E146" s="266"/>
      <c r="F146" s="265"/>
      <c r="G146" s="265"/>
      <c r="H146" s="265"/>
      <c r="I146" s="267"/>
      <c r="J146" s="267"/>
      <c r="K146" s="267"/>
      <c r="L146" s="267"/>
      <c r="M146" s="267"/>
      <c r="N146" s="267"/>
      <c r="O146" s="267"/>
      <c r="P146" s="267"/>
      <c r="Q146" s="267"/>
      <c r="R146" s="267"/>
      <c r="S146" s="267"/>
      <c r="T146" s="267"/>
      <c r="U146" s="267"/>
      <c r="V146" s="267"/>
      <c r="W146" s="267"/>
      <c r="X146" s="267"/>
      <c r="Y146" s="267"/>
      <c r="Z146" s="267"/>
      <c r="AA146" s="267"/>
      <c r="AB146" s="267"/>
      <c r="AC146" s="267"/>
      <c r="AD146" s="267"/>
      <c r="AE146" s="267"/>
      <c r="AF146" s="267"/>
      <c r="AG146" s="267"/>
      <c r="AH146" s="267"/>
      <c r="AI146" s="267"/>
      <c r="AJ146" s="267"/>
      <c r="AK146" s="267"/>
      <c r="AL146" s="267"/>
      <c r="AM146" s="267"/>
      <c r="AN146" s="268"/>
      <c r="AO146" s="268"/>
      <c r="AP146" s="268"/>
      <c r="AQ146" s="268"/>
      <c r="AR146" s="268"/>
      <c r="AS146" s="268"/>
      <c r="AT146" s="268"/>
      <c r="AU146" s="268"/>
      <c r="AV146" s="269"/>
      <c r="AW146" s="270"/>
      <c r="AX146" s="271"/>
      <c r="AY146" s="271"/>
      <c r="AZ146" s="272"/>
      <c r="BA146" s="272"/>
      <c r="BB146" s="267"/>
      <c r="BC146" s="267"/>
      <c r="BD146" s="267"/>
      <c r="BE146" s="267"/>
      <c r="BF146" s="267"/>
      <c r="BG146" s="267"/>
      <c r="BH146" s="267"/>
      <c r="BI146" s="267"/>
      <c r="BJ146" s="267"/>
      <c r="BK146" s="267"/>
      <c r="BL146" s="267"/>
      <c r="BM146" s="267"/>
      <c r="BN146" s="267"/>
      <c r="BO146" s="267"/>
      <c r="BP146" s="267"/>
      <c r="BQ146" s="267"/>
      <c r="BR146" s="273"/>
      <c r="BS146" s="273"/>
      <c r="BT146" s="273"/>
      <c r="BU146" s="273"/>
      <c r="BV146" s="273"/>
      <c r="BW146" s="273"/>
      <c r="BX146" s="273"/>
      <c r="BY146" s="273"/>
    </row>
    <row r="147" spans="1:77">
      <c r="A147" s="262">
        <v>33800</v>
      </c>
      <c r="B147" s="263" t="s">
        <v>128</v>
      </c>
      <c r="C147" s="264">
        <v>8697</v>
      </c>
      <c r="D147" s="265"/>
      <c r="E147" s="266"/>
      <c r="F147" s="265"/>
      <c r="G147" s="265"/>
      <c r="H147" s="265"/>
      <c r="I147" s="267"/>
      <c r="J147" s="267"/>
      <c r="K147" s="267"/>
      <c r="L147" s="267"/>
      <c r="M147" s="267"/>
      <c r="N147" s="267"/>
      <c r="O147" s="267"/>
      <c r="P147" s="267"/>
      <c r="Q147" s="267"/>
      <c r="R147" s="267"/>
      <c r="S147" s="267"/>
      <c r="T147" s="267"/>
      <c r="U147" s="267"/>
      <c r="V147" s="267"/>
      <c r="W147" s="267"/>
      <c r="X147" s="267"/>
      <c r="Y147" s="267"/>
      <c r="Z147" s="267"/>
      <c r="AA147" s="267"/>
      <c r="AB147" s="267"/>
      <c r="AC147" s="267"/>
      <c r="AD147" s="267"/>
      <c r="AE147" s="267"/>
      <c r="AF147" s="267"/>
      <c r="AG147" s="267"/>
      <c r="AH147" s="267"/>
      <c r="AI147" s="267"/>
      <c r="AJ147" s="267"/>
      <c r="AK147" s="267"/>
      <c r="AL147" s="267"/>
      <c r="AM147" s="267"/>
      <c r="AN147" s="268"/>
      <c r="AO147" s="268"/>
      <c r="AP147" s="268"/>
      <c r="AQ147" s="268"/>
      <c r="AR147" s="268"/>
      <c r="AS147" s="268"/>
      <c r="AT147" s="268"/>
      <c r="AU147" s="268"/>
      <c r="AV147" s="269"/>
      <c r="AW147" s="270"/>
      <c r="AX147" s="271"/>
      <c r="AY147" s="271"/>
      <c r="AZ147" s="272"/>
      <c r="BA147" s="272"/>
      <c r="BB147" s="267"/>
      <c r="BC147" s="267"/>
      <c r="BD147" s="267"/>
      <c r="BE147" s="267"/>
      <c r="BF147" s="267"/>
      <c r="BG147" s="267"/>
      <c r="BH147" s="267"/>
      <c r="BI147" s="267"/>
      <c r="BJ147" s="267"/>
      <c r="BK147" s="267"/>
      <c r="BL147" s="267"/>
      <c r="BM147" s="267"/>
      <c r="BN147" s="267"/>
      <c r="BO147" s="267"/>
      <c r="BP147" s="267"/>
      <c r="BQ147" s="267"/>
      <c r="BR147" s="273"/>
      <c r="BS147" s="273"/>
      <c r="BT147" s="273"/>
      <c r="BU147" s="273"/>
      <c r="BV147" s="273"/>
      <c r="BW147" s="273"/>
      <c r="BX147" s="273"/>
      <c r="BY147" s="273"/>
    </row>
    <row r="148" spans="1:77">
      <c r="A148" s="262">
        <v>33900</v>
      </c>
      <c r="B148" s="263" t="s">
        <v>129</v>
      </c>
      <c r="C148" s="264">
        <v>41749</v>
      </c>
      <c r="D148" s="265"/>
      <c r="E148" s="266"/>
      <c r="F148" s="265"/>
      <c r="G148" s="265"/>
      <c r="H148" s="265"/>
      <c r="I148" s="267"/>
      <c r="J148" s="267"/>
      <c r="K148" s="267"/>
      <c r="L148" s="267"/>
      <c r="M148" s="267"/>
      <c r="N148" s="267"/>
      <c r="O148" s="267"/>
      <c r="P148" s="267"/>
      <c r="Q148" s="267"/>
      <c r="R148" s="267"/>
      <c r="S148" s="267"/>
      <c r="T148" s="267"/>
      <c r="U148" s="267"/>
      <c r="V148" s="267"/>
      <c r="W148" s="267"/>
      <c r="X148" s="267"/>
      <c r="Y148" s="267"/>
      <c r="Z148" s="267"/>
      <c r="AA148" s="267"/>
      <c r="AB148" s="267"/>
      <c r="AC148" s="267"/>
      <c r="AD148" s="267"/>
      <c r="AE148" s="267"/>
      <c r="AF148" s="267"/>
      <c r="AG148" s="267"/>
      <c r="AH148" s="267"/>
      <c r="AI148" s="267"/>
      <c r="AJ148" s="267"/>
      <c r="AK148" s="267"/>
      <c r="AL148" s="267"/>
      <c r="AM148" s="267"/>
      <c r="AN148" s="268"/>
      <c r="AO148" s="268"/>
      <c r="AP148" s="268"/>
      <c r="AQ148" s="268"/>
      <c r="AR148" s="268"/>
      <c r="AS148" s="268"/>
      <c r="AT148" s="268"/>
      <c r="AU148" s="268"/>
      <c r="AV148" s="269"/>
      <c r="AW148" s="270"/>
      <c r="AX148" s="271"/>
      <c r="AY148" s="271"/>
      <c r="AZ148" s="272"/>
      <c r="BA148" s="272"/>
      <c r="BB148" s="267"/>
      <c r="BC148" s="267"/>
      <c r="BD148" s="267"/>
      <c r="BE148" s="267"/>
      <c r="BF148" s="267"/>
      <c r="BG148" s="267"/>
      <c r="BH148" s="267"/>
      <c r="BI148" s="267"/>
      <c r="BJ148" s="267"/>
      <c r="BK148" s="267"/>
      <c r="BL148" s="267"/>
      <c r="BM148" s="267"/>
      <c r="BN148" s="267"/>
      <c r="BO148" s="267"/>
      <c r="BP148" s="267"/>
      <c r="BQ148" s="267"/>
      <c r="BR148" s="273"/>
      <c r="BS148" s="273"/>
      <c r="BT148" s="273"/>
      <c r="BU148" s="273"/>
      <c r="BV148" s="273"/>
      <c r="BW148" s="273"/>
      <c r="BX148" s="273"/>
      <c r="BY148" s="273"/>
    </row>
    <row r="149" spans="1:77">
      <c r="A149" s="262">
        <v>34000</v>
      </c>
      <c r="B149" s="263" t="s">
        <v>130</v>
      </c>
      <c r="C149" s="264">
        <v>18551</v>
      </c>
      <c r="D149" s="265"/>
      <c r="E149" s="266"/>
      <c r="F149" s="265"/>
      <c r="G149" s="265"/>
      <c r="H149" s="265"/>
      <c r="I149" s="267"/>
      <c r="J149" s="267"/>
      <c r="K149" s="267"/>
      <c r="L149" s="267"/>
      <c r="M149" s="267"/>
      <c r="N149" s="267"/>
      <c r="O149" s="267"/>
      <c r="P149" s="267"/>
      <c r="Q149" s="267"/>
      <c r="R149" s="267"/>
      <c r="S149" s="267"/>
      <c r="T149" s="267"/>
      <c r="U149" s="267"/>
      <c r="V149" s="267"/>
      <c r="W149" s="267"/>
      <c r="X149" s="267"/>
      <c r="Y149" s="267"/>
      <c r="Z149" s="267"/>
      <c r="AA149" s="267"/>
      <c r="AB149" s="267"/>
      <c r="AC149" s="267"/>
      <c r="AD149" s="267"/>
      <c r="AE149" s="267"/>
      <c r="AF149" s="267"/>
      <c r="AG149" s="267"/>
      <c r="AH149" s="267"/>
      <c r="AI149" s="267"/>
      <c r="AJ149" s="267"/>
      <c r="AK149" s="267"/>
      <c r="AL149" s="267"/>
      <c r="AM149" s="267"/>
      <c r="AN149" s="268"/>
      <c r="AO149" s="268"/>
      <c r="AP149" s="268"/>
      <c r="AQ149" s="268"/>
      <c r="AR149" s="268"/>
      <c r="AS149" s="268"/>
      <c r="AT149" s="268"/>
      <c r="AU149" s="268"/>
      <c r="AV149" s="269"/>
      <c r="AW149" s="270"/>
      <c r="AX149" s="271"/>
      <c r="AY149" s="271"/>
      <c r="AZ149" s="272"/>
      <c r="BA149" s="272"/>
      <c r="BB149" s="267"/>
      <c r="BC149" s="267"/>
      <c r="BD149" s="267"/>
      <c r="BE149" s="267"/>
      <c r="BF149" s="267"/>
      <c r="BG149" s="267"/>
      <c r="BH149" s="267"/>
      <c r="BI149" s="267"/>
      <c r="BJ149" s="267"/>
      <c r="BK149" s="267"/>
      <c r="BL149" s="267"/>
      <c r="BM149" s="267"/>
      <c r="BN149" s="267"/>
      <c r="BO149" s="267"/>
      <c r="BP149" s="267"/>
      <c r="BQ149" s="267"/>
      <c r="BR149" s="273"/>
      <c r="BS149" s="273"/>
      <c r="BT149" s="273"/>
      <c r="BU149" s="273"/>
      <c r="BV149" s="273"/>
      <c r="BW149" s="273"/>
      <c r="BX149" s="273"/>
      <c r="BY149" s="273"/>
    </row>
    <row r="150" spans="1:77">
      <c r="A150" s="262">
        <v>34100</v>
      </c>
      <c r="B150" s="263" t="s">
        <v>131</v>
      </c>
      <c r="C150" s="264">
        <v>423766</v>
      </c>
      <c r="D150" s="265"/>
      <c r="E150" s="266"/>
      <c r="F150" s="265"/>
      <c r="G150" s="265"/>
      <c r="H150" s="265"/>
      <c r="I150" s="267"/>
      <c r="J150" s="267"/>
      <c r="K150" s="267"/>
      <c r="L150" s="267"/>
      <c r="M150" s="267"/>
      <c r="N150" s="267"/>
      <c r="O150" s="267"/>
      <c r="P150" s="267"/>
      <c r="Q150" s="267"/>
      <c r="R150" s="267"/>
      <c r="S150" s="267"/>
      <c r="T150" s="267"/>
      <c r="U150" s="267"/>
      <c r="V150" s="267"/>
      <c r="W150" s="267"/>
      <c r="X150" s="267"/>
      <c r="Y150" s="267"/>
      <c r="Z150" s="267"/>
      <c r="AA150" s="267"/>
      <c r="AB150" s="267"/>
      <c r="AC150" s="267"/>
      <c r="AD150" s="267"/>
      <c r="AE150" s="267"/>
      <c r="AF150" s="267"/>
      <c r="AG150" s="267"/>
      <c r="AH150" s="267"/>
      <c r="AI150" s="267"/>
      <c r="AJ150" s="267"/>
      <c r="AK150" s="267"/>
      <c r="AL150" s="267"/>
      <c r="AM150" s="267"/>
      <c r="AN150" s="268"/>
      <c r="AO150" s="268"/>
      <c r="AP150" s="268"/>
      <c r="AQ150" s="268"/>
      <c r="AR150" s="268"/>
      <c r="AS150" s="268"/>
      <c r="AT150" s="268"/>
      <c r="AU150" s="268"/>
      <c r="AV150" s="269"/>
      <c r="AW150" s="270"/>
      <c r="AX150" s="271"/>
      <c r="AY150" s="271"/>
      <c r="AZ150" s="272"/>
      <c r="BA150" s="272"/>
      <c r="BB150" s="267"/>
      <c r="BC150" s="267"/>
      <c r="BD150" s="267"/>
      <c r="BE150" s="267"/>
      <c r="BF150" s="267"/>
      <c r="BG150" s="267"/>
      <c r="BH150" s="267"/>
      <c r="BI150" s="267"/>
      <c r="BJ150" s="267"/>
      <c r="BK150" s="267"/>
      <c r="BL150" s="267"/>
      <c r="BM150" s="267"/>
      <c r="BN150" s="267"/>
      <c r="BO150" s="267"/>
      <c r="BP150" s="267"/>
      <c r="BQ150" s="267"/>
      <c r="BR150" s="273"/>
      <c r="BS150" s="273"/>
      <c r="BT150" s="273"/>
      <c r="BU150" s="273"/>
      <c r="BV150" s="273"/>
      <c r="BW150" s="273"/>
      <c r="BX150" s="273"/>
      <c r="BY150" s="273"/>
    </row>
    <row r="151" spans="1:77">
      <c r="A151" s="262">
        <v>34105</v>
      </c>
      <c r="B151" s="263" t="s">
        <v>132</v>
      </c>
      <c r="C151" s="264">
        <v>38639</v>
      </c>
      <c r="D151" s="265"/>
      <c r="E151" s="266"/>
      <c r="F151" s="265"/>
      <c r="G151" s="265"/>
      <c r="H151" s="265"/>
      <c r="I151" s="267"/>
      <c r="J151" s="267"/>
      <c r="K151" s="267"/>
      <c r="L151" s="267"/>
      <c r="M151" s="267"/>
      <c r="N151" s="267"/>
      <c r="O151" s="267"/>
      <c r="P151" s="267"/>
      <c r="Q151" s="267"/>
      <c r="R151" s="267"/>
      <c r="S151" s="267"/>
      <c r="T151" s="267"/>
      <c r="U151" s="267"/>
      <c r="V151" s="267"/>
      <c r="W151" s="267"/>
      <c r="X151" s="267"/>
      <c r="Y151" s="267"/>
      <c r="Z151" s="267"/>
      <c r="AA151" s="267"/>
      <c r="AB151" s="267"/>
      <c r="AC151" s="267"/>
      <c r="AD151" s="267"/>
      <c r="AE151" s="267"/>
      <c r="AF151" s="267"/>
      <c r="AG151" s="267"/>
      <c r="AH151" s="267"/>
      <c r="AI151" s="267"/>
      <c r="AJ151" s="267"/>
      <c r="AK151" s="267"/>
      <c r="AL151" s="267"/>
      <c r="AM151" s="267"/>
      <c r="AN151" s="268"/>
      <c r="AO151" s="268"/>
      <c r="AP151" s="268"/>
      <c r="AQ151" s="268"/>
      <c r="AR151" s="268"/>
      <c r="AS151" s="268"/>
      <c r="AT151" s="268"/>
      <c r="AU151" s="268"/>
      <c r="AV151" s="269"/>
      <c r="AW151" s="270"/>
      <c r="AX151" s="271"/>
      <c r="AY151" s="271"/>
      <c r="AZ151" s="272"/>
      <c r="BA151" s="272"/>
      <c r="BB151" s="267"/>
      <c r="BC151" s="267"/>
      <c r="BD151" s="267"/>
      <c r="BE151" s="267"/>
      <c r="BF151" s="267"/>
      <c r="BG151" s="267"/>
      <c r="BH151" s="267"/>
      <c r="BI151" s="267"/>
      <c r="BJ151" s="267"/>
      <c r="BK151" s="267"/>
      <c r="BL151" s="267"/>
      <c r="BM151" s="267"/>
      <c r="BN151" s="267"/>
      <c r="BO151" s="267"/>
      <c r="BP151" s="267"/>
      <c r="BQ151" s="267"/>
      <c r="BR151" s="273"/>
      <c r="BS151" s="273"/>
      <c r="BT151" s="273"/>
      <c r="BU151" s="273"/>
      <c r="BV151" s="273"/>
      <c r="BW151" s="273"/>
      <c r="BX151" s="273"/>
      <c r="BY151" s="273"/>
    </row>
    <row r="152" spans="1:77">
      <c r="A152" s="262">
        <v>34200</v>
      </c>
      <c r="B152" s="263" t="s">
        <v>133</v>
      </c>
      <c r="C152" s="264">
        <v>15537</v>
      </c>
      <c r="D152" s="265"/>
      <c r="E152" s="266"/>
      <c r="F152" s="265"/>
      <c r="G152" s="265"/>
      <c r="H152" s="265"/>
      <c r="I152" s="267"/>
      <c r="J152" s="267"/>
      <c r="K152" s="267"/>
      <c r="L152" s="267"/>
      <c r="M152" s="267"/>
      <c r="N152" s="267"/>
      <c r="O152" s="267"/>
      <c r="P152" s="267"/>
      <c r="Q152" s="267"/>
      <c r="R152" s="267"/>
      <c r="S152" s="267"/>
      <c r="T152" s="267"/>
      <c r="U152" s="267"/>
      <c r="V152" s="267"/>
      <c r="W152" s="267"/>
      <c r="X152" s="267"/>
      <c r="Y152" s="267"/>
      <c r="Z152" s="267"/>
      <c r="AA152" s="267"/>
      <c r="AB152" s="267"/>
      <c r="AC152" s="267"/>
      <c r="AD152" s="267"/>
      <c r="AE152" s="267"/>
      <c r="AF152" s="267"/>
      <c r="AG152" s="267"/>
      <c r="AH152" s="267"/>
      <c r="AI152" s="267"/>
      <c r="AJ152" s="267"/>
      <c r="AK152" s="267"/>
      <c r="AL152" s="267"/>
      <c r="AM152" s="267"/>
      <c r="AN152" s="268"/>
      <c r="AO152" s="268"/>
      <c r="AP152" s="268"/>
      <c r="AQ152" s="268"/>
      <c r="AR152" s="268"/>
      <c r="AS152" s="268"/>
      <c r="AT152" s="268"/>
      <c r="AU152" s="268"/>
      <c r="AV152" s="269"/>
      <c r="AW152" s="270"/>
      <c r="AX152" s="271"/>
      <c r="AY152" s="271"/>
      <c r="AZ152" s="272"/>
      <c r="BA152" s="272"/>
      <c r="BB152" s="267"/>
      <c r="BC152" s="267"/>
      <c r="BD152" s="267"/>
      <c r="BE152" s="267"/>
      <c r="BF152" s="267"/>
      <c r="BG152" s="267"/>
      <c r="BH152" s="267"/>
      <c r="BI152" s="267"/>
      <c r="BJ152" s="267"/>
      <c r="BK152" s="267"/>
      <c r="BL152" s="267"/>
      <c r="BM152" s="267"/>
      <c r="BN152" s="267"/>
      <c r="BO152" s="267"/>
      <c r="BP152" s="267"/>
      <c r="BQ152" s="267"/>
      <c r="BR152" s="273"/>
      <c r="BS152" s="273"/>
      <c r="BT152" s="273"/>
      <c r="BU152" s="273"/>
      <c r="BV152" s="273"/>
      <c r="BW152" s="273"/>
      <c r="BX152" s="273"/>
      <c r="BY152" s="273"/>
    </row>
    <row r="153" spans="1:77">
      <c r="A153" s="262">
        <v>34205</v>
      </c>
      <c r="B153" s="263" t="s">
        <v>134</v>
      </c>
      <c r="C153" s="264">
        <v>6685</v>
      </c>
      <c r="D153" s="265"/>
      <c r="E153" s="266"/>
      <c r="F153" s="265"/>
      <c r="G153" s="265"/>
      <c r="H153" s="265"/>
      <c r="I153" s="267"/>
      <c r="J153" s="267"/>
      <c r="K153" s="267"/>
      <c r="L153" s="267"/>
      <c r="M153" s="267"/>
      <c r="N153" s="267"/>
      <c r="O153" s="267"/>
      <c r="P153" s="267"/>
      <c r="Q153" s="267"/>
      <c r="R153" s="267"/>
      <c r="S153" s="267"/>
      <c r="T153" s="267"/>
      <c r="U153" s="267"/>
      <c r="V153" s="267"/>
      <c r="W153" s="267"/>
      <c r="X153" s="267"/>
      <c r="Y153" s="267"/>
      <c r="Z153" s="267"/>
      <c r="AA153" s="267"/>
      <c r="AB153" s="267"/>
      <c r="AC153" s="267"/>
      <c r="AD153" s="267"/>
      <c r="AE153" s="267"/>
      <c r="AF153" s="267"/>
      <c r="AG153" s="267"/>
      <c r="AH153" s="267"/>
      <c r="AI153" s="267"/>
      <c r="AJ153" s="267"/>
      <c r="AK153" s="267"/>
      <c r="AL153" s="267"/>
      <c r="AM153" s="267"/>
      <c r="AN153" s="268"/>
      <c r="AO153" s="268"/>
      <c r="AP153" s="268"/>
      <c r="AQ153" s="268"/>
      <c r="AR153" s="268"/>
      <c r="AS153" s="268"/>
      <c r="AT153" s="268"/>
      <c r="AU153" s="268"/>
      <c r="AV153" s="269"/>
      <c r="AW153" s="270"/>
      <c r="AX153" s="271"/>
      <c r="AY153" s="271"/>
      <c r="AZ153" s="272"/>
      <c r="BA153" s="272"/>
      <c r="BB153" s="267"/>
      <c r="BC153" s="267"/>
      <c r="BD153" s="267"/>
      <c r="BE153" s="267"/>
      <c r="BF153" s="267"/>
      <c r="BG153" s="267"/>
      <c r="BH153" s="267"/>
      <c r="BI153" s="267"/>
      <c r="BJ153" s="267"/>
      <c r="BK153" s="267"/>
      <c r="BL153" s="267"/>
      <c r="BM153" s="267"/>
      <c r="BN153" s="267"/>
      <c r="BO153" s="267"/>
      <c r="BP153" s="267"/>
      <c r="BQ153" s="267"/>
      <c r="BR153" s="273"/>
      <c r="BS153" s="273"/>
      <c r="BT153" s="273"/>
      <c r="BU153" s="273"/>
      <c r="BV153" s="273"/>
      <c r="BW153" s="273"/>
      <c r="BX153" s="273"/>
      <c r="BY153" s="273"/>
    </row>
    <row r="154" spans="1:77">
      <c r="A154" s="262">
        <v>34220</v>
      </c>
      <c r="B154" s="263" t="s">
        <v>135</v>
      </c>
      <c r="C154" s="264">
        <v>16856</v>
      </c>
      <c r="D154" s="265"/>
      <c r="E154" s="266"/>
      <c r="F154" s="265"/>
      <c r="G154" s="265"/>
      <c r="H154" s="265"/>
      <c r="I154" s="267"/>
      <c r="J154" s="267"/>
      <c r="K154" s="267"/>
      <c r="L154" s="267"/>
      <c r="M154" s="267"/>
      <c r="N154" s="267"/>
      <c r="O154" s="267"/>
      <c r="P154" s="267"/>
      <c r="Q154" s="267"/>
      <c r="R154" s="267"/>
      <c r="S154" s="267"/>
      <c r="T154" s="267"/>
      <c r="U154" s="267"/>
      <c r="V154" s="267"/>
      <c r="W154" s="267"/>
      <c r="X154" s="267"/>
      <c r="Y154" s="267"/>
      <c r="Z154" s="267"/>
      <c r="AA154" s="267"/>
      <c r="AB154" s="267"/>
      <c r="AC154" s="267"/>
      <c r="AD154" s="267"/>
      <c r="AE154" s="267"/>
      <c r="AF154" s="267"/>
      <c r="AG154" s="267"/>
      <c r="AH154" s="267"/>
      <c r="AI154" s="267"/>
      <c r="AJ154" s="267"/>
      <c r="AK154" s="267"/>
      <c r="AL154" s="267"/>
      <c r="AM154" s="267"/>
      <c r="AN154" s="268"/>
      <c r="AO154" s="268"/>
      <c r="AP154" s="268"/>
      <c r="AQ154" s="268"/>
      <c r="AR154" s="268"/>
      <c r="AS154" s="268"/>
      <c r="AT154" s="268"/>
      <c r="AU154" s="268"/>
      <c r="AV154" s="269"/>
      <c r="AW154" s="270"/>
      <c r="AX154" s="271"/>
      <c r="AY154" s="271"/>
      <c r="AZ154" s="272"/>
      <c r="BA154" s="272"/>
      <c r="BB154" s="267"/>
      <c r="BC154" s="267"/>
      <c r="BD154" s="267"/>
      <c r="BE154" s="267"/>
      <c r="BF154" s="267"/>
      <c r="BG154" s="267"/>
      <c r="BH154" s="267"/>
      <c r="BI154" s="267"/>
      <c r="BJ154" s="267"/>
      <c r="BK154" s="267"/>
      <c r="BL154" s="267"/>
      <c r="BM154" s="267"/>
      <c r="BN154" s="267"/>
      <c r="BO154" s="267"/>
      <c r="BP154" s="267"/>
      <c r="BQ154" s="267"/>
      <c r="BR154" s="273"/>
      <c r="BS154" s="273"/>
      <c r="BT154" s="273"/>
      <c r="BU154" s="273"/>
      <c r="BV154" s="273"/>
      <c r="BW154" s="273"/>
      <c r="BX154" s="273"/>
      <c r="BY154" s="273"/>
    </row>
    <row r="155" spans="1:77">
      <c r="A155" s="262">
        <v>34230</v>
      </c>
      <c r="B155" s="263" t="s">
        <v>136</v>
      </c>
      <c r="C155" s="264">
        <v>5959</v>
      </c>
      <c r="D155" s="265"/>
      <c r="E155" s="266"/>
      <c r="F155" s="265"/>
      <c r="G155" s="265"/>
      <c r="H155" s="265"/>
      <c r="I155" s="267"/>
      <c r="J155" s="267"/>
      <c r="K155" s="267"/>
      <c r="L155" s="267"/>
      <c r="M155" s="267"/>
      <c r="N155" s="267"/>
      <c r="O155" s="267"/>
      <c r="P155" s="267"/>
      <c r="Q155" s="267"/>
      <c r="R155" s="267"/>
      <c r="S155" s="267"/>
      <c r="T155" s="267"/>
      <c r="U155" s="267"/>
      <c r="V155" s="267"/>
      <c r="W155" s="267"/>
      <c r="X155" s="267"/>
      <c r="Y155" s="267"/>
      <c r="Z155" s="267"/>
      <c r="AA155" s="267"/>
      <c r="AB155" s="267"/>
      <c r="AC155" s="267"/>
      <c r="AD155" s="267"/>
      <c r="AE155" s="267"/>
      <c r="AF155" s="267"/>
      <c r="AG155" s="267"/>
      <c r="AH155" s="267"/>
      <c r="AI155" s="267"/>
      <c r="AJ155" s="267"/>
      <c r="AK155" s="267"/>
      <c r="AL155" s="267"/>
      <c r="AM155" s="267"/>
      <c r="AN155" s="268"/>
      <c r="AO155" s="268"/>
      <c r="AP155" s="268"/>
      <c r="AQ155" s="268"/>
      <c r="AR155" s="268"/>
      <c r="AS155" s="268"/>
      <c r="AT155" s="268"/>
      <c r="AU155" s="268"/>
      <c r="AV155" s="269"/>
      <c r="AW155" s="270"/>
      <c r="AX155" s="271"/>
      <c r="AY155" s="271"/>
      <c r="AZ155" s="272"/>
      <c r="BA155" s="272"/>
      <c r="BB155" s="267"/>
      <c r="BC155" s="267"/>
      <c r="BD155" s="267"/>
      <c r="BE155" s="267"/>
      <c r="BF155" s="267"/>
      <c r="BG155" s="267"/>
      <c r="BH155" s="267"/>
      <c r="BI155" s="267"/>
      <c r="BJ155" s="267"/>
      <c r="BK155" s="267"/>
      <c r="BL155" s="267"/>
      <c r="BM155" s="267"/>
      <c r="BN155" s="267"/>
      <c r="BO155" s="267"/>
      <c r="BP155" s="267"/>
      <c r="BQ155" s="267"/>
      <c r="BR155" s="273"/>
      <c r="BS155" s="273"/>
      <c r="BT155" s="273"/>
      <c r="BU155" s="273"/>
      <c r="BV155" s="273"/>
      <c r="BW155" s="273"/>
      <c r="BX155" s="273"/>
      <c r="BY155" s="273"/>
    </row>
    <row r="156" spans="1:77">
      <c r="A156" s="262">
        <v>34300</v>
      </c>
      <c r="B156" s="263" t="s">
        <v>137</v>
      </c>
      <c r="C156" s="264">
        <v>101573</v>
      </c>
      <c r="D156" s="265"/>
      <c r="E156" s="266"/>
      <c r="F156" s="265"/>
      <c r="G156" s="265"/>
      <c r="H156" s="265"/>
      <c r="I156" s="267"/>
      <c r="J156" s="267"/>
      <c r="K156" s="267"/>
      <c r="L156" s="267"/>
      <c r="M156" s="267"/>
      <c r="N156" s="267"/>
      <c r="O156" s="267"/>
      <c r="P156" s="267"/>
      <c r="Q156" s="267"/>
      <c r="R156" s="267"/>
      <c r="S156" s="267"/>
      <c r="T156" s="267"/>
      <c r="U156" s="267"/>
      <c r="V156" s="267"/>
      <c r="W156" s="267"/>
      <c r="X156" s="267"/>
      <c r="Y156" s="267"/>
      <c r="Z156" s="267"/>
      <c r="AA156" s="267"/>
      <c r="AB156" s="267"/>
      <c r="AC156" s="267"/>
      <c r="AD156" s="267"/>
      <c r="AE156" s="267"/>
      <c r="AF156" s="267"/>
      <c r="AG156" s="267"/>
      <c r="AH156" s="267"/>
      <c r="AI156" s="267"/>
      <c r="AJ156" s="267"/>
      <c r="AK156" s="267"/>
      <c r="AL156" s="267"/>
      <c r="AM156" s="267"/>
      <c r="AN156" s="268"/>
      <c r="AO156" s="268"/>
      <c r="AP156" s="268"/>
      <c r="AQ156" s="268"/>
      <c r="AR156" s="268"/>
      <c r="AS156" s="268"/>
      <c r="AT156" s="268"/>
      <c r="AU156" s="268"/>
      <c r="AV156" s="269"/>
      <c r="AW156" s="270"/>
      <c r="AX156" s="271"/>
      <c r="AY156" s="271"/>
      <c r="AZ156" s="272"/>
      <c r="BA156" s="272"/>
      <c r="BB156" s="267"/>
      <c r="BC156" s="267"/>
      <c r="BD156" s="267"/>
      <c r="BE156" s="267"/>
      <c r="BF156" s="267"/>
      <c r="BG156" s="267"/>
      <c r="BH156" s="267"/>
      <c r="BI156" s="267"/>
      <c r="BJ156" s="267"/>
      <c r="BK156" s="267"/>
      <c r="BL156" s="267"/>
      <c r="BM156" s="267"/>
      <c r="BN156" s="267"/>
      <c r="BO156" s="267"/>
      <c r="BP156" s="267"/>
      <c r="BQ156" s="267"/>
      <c r="BR156" s="273"/>
      <c r="BS156" s="273"/>
      <c r="BT156" s="273"/>
      <c r="BU156" s="273"/>
      <c r="BV156" s="273"/>
      <c r="BW156" s="273"/>
      <c r="BX156" s="273"/>
      <c r="BY156" s="273"/>
    </row>
    <row r="157" spans="1:77">
      <c r="A157" s="262">
        <v>34400</v>
      </c>
      <c r="B157" s="263" t="s">
        <v>138</v>
      </c>
      <c r="C157" s="264">
        <v>43206</v>
      </c>
      <c r="D157" s="265"/>
      <c r="E157" s="266"/>
      <c r="F157" s="265"/>
      <c r="G157" s="265"/>
      <c r="H157" s="265"/>
      <c r="I157" s="267"/>
      <c r="J157" s="267"/>
      <c r="K157" s="267"/>
      <c r="L157" s="267"/>
      <c r="M157" s="267"/>
      <c r="N157" s="267"/>
      <c r="O157" s="267"/>
      <c r="P157" s="267"/>
      <c r="Q157" s="267"/>
      <c r="R157" s="267"/>
      <c r="S157" s="267"/>
      <c r="T157" s="267"/>
      <c r="U157" s="267"/>
      <c r="V157" s="267"/>
      <c r="W157" s="267"/>
      <c r="X157" s="267"/>
      <c r="Y157" s="267"/>
      <c r="Z157" s="267"/>
      <c r="AA157" s="267"/>
      <c r="AB157" s="267"/>
      <c r="AC157" s="267"/>
      <c r="AD157" s="267"/>
      <c r="AE157" s="267"/>
      <c r="AF157" s="267"/>
      <c r="AG157" s="267"/>
      <c r="AH157" s="267"/>
      <c r="AI157" s="267"/>
      <c r="AJ157" s="267"/>
      <c r="AK157" s="267"/>
      <c r="AL157" s="267"/>
      <c r="AM157" s="267"/>
      <c r="AN157" s="268"/>
      <c r="AO157" s="268"/>
      <c r="AP157" s="268"/>
      <c r="AQ157" s="268"/>
      <c r="AR157" s="268"/>
      <c r="AS157" s="268"/>
      <c r="AT157" s="268"/>
      <c r="AU157" s="268"/>
      <c r="AV157" s="269"/>
      <c r="AW157" s="270"/>
      <c r="AX157" s="271"/>
      <c r="AY157" s="271"/>
      <c r="AZ157" s="272"/>
      <c r="BA157" s="272"/>
      <c r="BB157" s="267"/>
      <c r="BC157" s="267"/>
      <c r="BD157" s="267"/>
      <c r="BE157" s="267"/>
      <c r="BF157" s="267"/>
      <c r="BG157" s="267"/>
      <c r="BH157" s="267"/>
      <c r="BI157" s="267"/>
      <c r="BJ157" s="267"/>
      <c r="BK157" s="267"/>
      <c r="BL157" s="267"/>
      <c r="BM157" s="267"/>
      <c r="BN157" s="267"/>
      <c r="BO157" s="267"/>
      <c r="BP157" s="267"/>
      <c r="BQ157" s="267"/>
      <c r="BR157" s="273"/>
      <c r="BS157" s="273"/>
      <c r="BT157" s="273"/>
      <c r="BU157" s="273"/>
      <c r="BV157" s="273"/>
      <c r="BW157" s="273"/>
      <c r="BX157" s="273"/>
      <c r="BY157" s="273"/>
    </row>
    <row r="158" spans="1:77">
      <c r="A158" s="262">
        <v>34405</v>
      </c>
      <c r="B158" s="263" t="s">
        <v>139</v>
      </c>
      <c r="C158" s="264">
        <v>8006</v>
      </c>
      <c r="D158" s="265"/>
      <c r="E158" s="266"/>
      <c r="F158" s="265"/>
      <c r="G158" s="265"/>
      <c r="H158" s="265"/>
      <c r="I158" s="267"/>
      <c r="J158" s="267"/>
      <c r="K158" s="267"/>
      <c r="L158" s="267"/>
      <c r="M158" s="267"/>
      <c r="N158" s="267"/>
      <c r="O158" s="267"/>
      <c r="P158" s="267"/>
      <c r="Q158" s="267"/>
      <c r="R158" s="267"/>
      <c r="S158" s="267"/>
      <c r="T158" s="267"/>
      <c r="U158" s="267"/>
      <c r="V158" s="267"/>
      <c r="W158" s="267"/>
      <c r="X158" s="267"/>
      <c r="Y158" s="267"/>
      <c r="Z158" s="267"/>
      <c r="AA158" s="267"/>
      <c r="AB158" s="267"/>
      <c r="AC158" s="267"/>
      <c r="AD158" s="267"/>
      <c r="AE158" s="267"/>
      <c r="AF158" s="267"/>
      <c r="AG158" s="267"/>
      <c r="AH158" s="267"/>
      <c r="AI158" s="267"/>
      <c r="AJ158" s="267"/>
      <c r="AK158" s="267"/>
      <c r="AL158" s="267"/>
      <c r="AM158" s="267"/>
      <c r="AN158" s="268"/>
      <c r="AO158" s="268"/>
      <c r="AP158" s="268"/>
      <c r="AQ158" s="268"/>
      <c r="AR158" s="268"/>
      <c r="AS158" s="268"/>
      <c r="AT158" s="268"/>
      <c r="AU158" s="268"/>
      <c r="AV158" s="269"/>
      <c r="AW158" s="270"/>
      <c r="AX158" s="271"/>
      <c r="AY158" s="271"/>
      <c r="AZ158" s="272"/>
      <c r="BA158" s="272"/>
      <c r="BB158" s="267"/>
      <c r="BC158" s="267"/>
      <c r="BD158" s="267"/>
      <c r="BE158" s="267"/>
      <c r="BF158" s="267"/>
      <c r="BG158" s="267"/>
      <c r="BH158" s="267"/>
      <c r="BI158" s="267"/>
      <c r="BJ158" s="267"/>
      <c r="BK158" s="267"/>
      <c r="BL158" s="267"/>
      <c r="BM158" s="267"/>
      <c r="BN158" s="267"/>
      <c r="BO158" s="267"/>
      <c r="BP158" s="267"/>
      <c r="BQ158" s="267"/>
      <c r="BR158" s="273"/>
      <c r="BS158" s="273"/>
      <c r="BT158" s="273"/>
      <c r="BU158" s="273"/>
      <c r="BV158" s="273"/>
      <c r="BW158" s="273"/>
      <c r="BX158" s="273"/>
      <c r="BY158" s="273"/>
    </row>
    <row r="159" spans="1:77">
      <c r="A159" s="262">
        <v>34500</v>
      </c>
      <c r="B159" s="263" t="s">
        <v>140</v>
      </c>
      <c r="C159" s="264">
        <v>76649</v>
      </c>
      <c r="D159" s="265"/>
      <c r="E159" s="266"/>
      <c r="F159" s="265"/>
      <c r="G159" s="265"/>
      <c r="H159" s="265"/>
      <c r="I159" s="267"/>
      <c r="J159" s="267"/>
      <c r="K159" s="267"/>
      <c r="L159" s="267"/>
      <c r="M159" s="267"/>
      <c r="N159" s="267"/>
      <c r="O159" s="267"/>
      <c r="P159" s="267"/>
      <c r="Q159" s="267"/>
      <c r="R159" s="267"/>
      <c r="S159" s="267"/>
      <c r="T159" s="267"/>
      <c r="U159" s="267"/>
      <c r="V159" s="267"/>
      <c r="W159" s="267"/>
      <c r="X159" s="267"/>
      <c r="Y159" s="267"/>
      <c r="Z159" s="267"/>
      <c r="AA159" s="267"/>
      <c r="AB159" s="267"/>
      <c r="AC159" s="267"/>
      <c r="AD159" s="267"/>
      <c r="AE159" s="267"/>
      <c r="AF159" s="267"/>
      <c r="AG159" s="267"/>
      <c r="AH159" s="267"/>
      <c r="AI159" s="267"/>
      <c r="AJ159" s="267"/>
      <c r="AK159" s="267"/>
      <c r="AL159" s="267"/>
      <c r="AM159" s="267"/>
      <c r="AN159" s="268"/>
      <c r="AO159" s="268"/>
      <c r="AP159" s="268"/>
      <c r="AQ159" s="268"/>
      <c r="AR159" s="268"/>
      <c r="AS159" s="268"/>
      <c r="AT159" s="268"/>
      <c r="AU159" s="268"/>
      <c r="AV159" s="269"/>
      <c r="AW159" s="270"/>
      <c r="AX159" s="271"/>
      <c r="AY159" s="271"/>
      <c r="AZ159" s="272"/>
      <c r="BA159" s="272"/>
      <c r="BB159" s="267"/>
      <c r="BC159" s="267"/>
      <c r="BD159" s="267"/>
      <c r="BE159" s="267"/>
      <c r="BF159" s="267"/>
      <c r="BG159" s="267"/>
      <c r="BH159" s="267"/>
      <c r="BI159" s="267"/>
      <c r="BJ159" s="267"/>
      <c r="BK159" s="267"/>
      <c r="BL159" s="267"/>
      <c r="BM159" s="267"/>
      <c r="BN159" s="267"/>
      <c r="BO159" s="267"/>
      <c r="BP159" s="267"/>
      <c r="BQ159" s="267"/>
      <c r="BR159" s="273"/>
      <c r="BS159" s="273"/>
      <c r="BT159" s="273"/>
      <c r="BU159" s="273"/>
      <c r="BV159" s="273"/>
      <c r="BW159" s="273"/>
      <c r="BX159" s="273"/>
      <c r="BY159" s="273"/>
    </row>
    <row r="160" spans="1:77">
      <c r="A160" s="262">
        <v>34501</v>
      </c>
      <c r="B160" s="263" t="s">
        <v>141</v>
      </c>
      <c r="C160" s="264">
        <v>960</v>
      </c>
      <c r="D160" s="265"/>
      <c r="E160" s="266"/>
      <c r="F160" s="265"/>
      <c r="G160" s="265"/>
      <c r="H160" s="265"/>
      <c r="I160" s="267"/>
      <c r="J160" s="267"/>
      <c r="K160" s="267"/>
      <c r="L160" s="267"/>
      <c r="M160" s="267"/>
      <c r="N160" s="267"/>
      <c r="O160" s="267"/>
      <c r="P160" s="267"/>
      <c r="Q160" s="267"/>
      <c r="R160" s="267"/>
      <c r="S160" s="267"/>
      <c r="T160" s="267"/>
      <c r="U160" s="267"/>
      <c r="V160" s="267"/>
      <c r="W160" s="267"/>
      <c r="X160" s="267"/>
      <c r="Y160" s="267"/>
      <c r="Z160" s="267"/>
      <c r="AA160" s="267"/>
      <c r="AB160" s="267"/>
      <c r="AC160" s="267"/>
      <c r="AD160" s="267"/>
      <c r="AE160" s="267"/>
      <c r="AF160" s="267"/>
      <c r="AG160" s="267"/>
      <c r="AH160" s="267"/>
      <c r="AI160" s="267"/>
      <c r="AJ160" s="267"/>
      <c r="AK160" s="267"/>
      <c r="AL160" s="267"/>
      <c r="AM160" s="267"/>
      <c r="AN160" s="268"/>
      <c r="AO160" s="268"/>
      <c r="AP160" s="268"/>
      <c r="AQ160" s="268"/>
      <c r="AR160" s="268"/>
      <c r="AS160" s="268"/>
      <c r="AT160" s="268"/>
      <c r="AU160" s="268"/>
      <c r="AV160" s="269"/>
      <c r="AW160" s="270"/>
      <c r="AX160" s="271"/>
      <c r="AY160" s="271"/>
      <c r="AZ160" s="272"/>
      <c r="BA160" s="272"/>
      <c r="BB160" s="267"/>
      <c r="BC160" s="267"/>
      <c r="BD160" s="267"/>
      <c r="BE160" s="267"/>
      <c r="BF160" s="267"/>
      <c r="BG160" s="267"/>
      <c r="BH160" s="267"/>
      <c r="BI160" s="267"/>
      <c r="BJ160" s="267"/>
      <c r="BK160" s="267"/>
      <c r="BL160" s="267"/>
      <c r="BM160" s="267"/>
      <c r="BN160" s="267"/>
      <c r="BO160" s="267"/>
      <c r="BP160" s="267"/>
      <c r="BQ160" s="267"/>
      <c r="BR160" s="273"/>
      <c r="BS160" s="273"/>
      <c r="BT160" s="273"/>
      <c r="BU160" s="273"/>
      <c r="BV160" s="273"/>
      <c r="BW160" s="273"/>
      <c r="BX160" s="273"/>
      <c r="BY160" s="273"/>
    </row>
    <row r="161" spans="1:77">
      <c r="A161" s="262">
        <v>34505</v>
      </c>
      <c r="B161" s="263" t="s">
        <v>142</v>
      </c>
      <c r="C161" s="264">
        <v>10669</v>
      </c>
      <c r="D161" s="265"/>
      <c r="E161" s="266"/>
      <c r="F161" s="265"/>
      <c r="G161" s="265"/>
      <c r="H161" s="265"/>
      <c r="I161" s="267"/>
      <c r="J161" s="267"/>
      <c r="K161" s="267"/>
      <c r="L161" s="267"/>
      <c r="M161" s="267"/>
      <c r="N161" s="267"/>
      <c r="O161" s="267"/>
      <c r="P161" s="267"/>
      <c r="Q161" s="267"/>
      <c r="R161" s="267"/>
      <c r="S161" s="267"/>
      <c r="T161" s="267"/>
      <c r="U161" s="267"/>
      <c r="V161" s="267"/>
      <c r="W161" s="267"/>
      <c r="X161" s="267"/>
      <c r="Y161" s="267"/>
      <c r="Z161" s="267"/>
      <c r="AA161" s="267"/>
      <c r="AB161" s="267"/>
      <c r="AC161" s="267"/>
      <c r="AD161" s="267"/>
      <c r="AE161" s="267"/>
      <c r="AF161" s="267"/>
      <c r="AG161" s="267"/>
      <c r="AH161" s="267"/>
      <c r="AI161" s="267"/>
      <c r="AJ161" s="267"/>
      <c r="AK161" s="267"/>
      <c r="AL161" s="267"/>
      <c r="AM161" s="267"/>
      <c r="AN161" s="268"/>
      <c r="AO161" s="268"/>
      <c r="AP161" s="268"/>
      <c r="AQ161" s="268"/>
      <c r="AR161" s="268"/>
      <c r="AS161" s="268"/>
      <c r="AT161" s="268"/>
      <c r="AU161" s="268"/>
      <c r="AV161" s="269"/>
      <c r="AW161" s="270"/>
      <c r="AX161" s="271"/>
      <c r="AY161" s="271"/>
      <c r="AZ161" s="272"/>
      <c r="BA161" s="272"/>
      <c r="BB161" s="267"/>
      <c r="BC161" s="267"/>
      <c r="BD161" s="267"/>
      <c r="BE161" s="267"/>
      <c r="BF161" s="267"/>
      <c r="BG161" s="267"/>
      <c r="BH161" s="267"/>
      <c r="BI161" s="267"/>
      <c r="BJ161" s="267"/>
      <c r="BK161" s="267"/>
      <c r="BL161" s="267"/>
      <c r="BM161" s="267"/>
      <c r="BN161" s="267"/>
      <c r="BO161" s="267"/>
      <c r="BP161" s="267"/>
      <c r="BQ161" s="267"/>
      <c r="BR161" s="273"/>
      <c r="BS161" s="273"/>
      <c r="BT161" s="273"/>
      <c r="BU161" s="273"/>
      <c r="BV161" s="273"/>
      <c r="BW161" s="273"/>
      <c r="BX161" s="273"/>
      <c r="BY161" s="273"/>
    </row>
    <row r="162" spans="1:77">
      <c r="A162" s="262">
        <v>34600</v>
      </c>
      <c r="B162" s="263" t="s">
        <v>143</v>
      </c>
      <c r="C162" s="264">
        <v>17825</v>
      </c>
      <c r="D162" s="265"/>
      <c r="E162" s="266"/>
      <c r="F162" s="265"/>
      <c r="G162" s="265"/>
      <c r="H162" s="265"/>
      <c r="I162" s="267"/>
      <c r="J162" s="267"/>
      <c r="K162" s="267"/>
      <c r="L162" s="267"/>
      <c r="M162" s="267"/>
      <c r="N162" s="267"/>
      <c r="O162" s="267"/>
      <c r="P162" s="267"/>
      <c r="Q162" s="267"/>
      <c r="R162" s="267"/>
      <c r="S162" s="267"/>
      <c r="T162" s="267"/>
      <c r="U162" s="267"/>
      <c r="V162" s="267"/>
      <c r="W162" s="267"/>
      <c r="X162" s="267"/>
      <c r="Y162" s="267"/>
      <c r="Z162" s="267"/>
      <c r="AA162" s="267"/>
      <c r="AB162" s="267"/>
      <c r="AC162" s="267"/>
      <c r="AD162" s="267"/>
      <c r="AE162" s="267"/>
      <c r="AF162" s="267"/>
      <c r="AG162" s="267"/>
      <c r="AH162" s="267"/>
      <c r="AI162" s="267"/>
      <c r="AJ162" s="267"/>
      <c r="AK162" s="267"/>
      <c r="AL162" s="267"/>
      <c r="AM162" s="267"/>
      <c r="AN162" s="268"/>
      <c r="AO162" s="268"/>
      <c r="AP162" s="268"/>
      <c r="AQ162" s="268"/>
      <c r="AR162" s="268"/>
      <c r="AS162" s="268"/>
      <c r="AT162" s="268"/>
      <c r="AU162" s="268"/>
      <c r="AV162" s="269"/>
      <c r="AW162" s="270"/>
      <c r="AX162" s="271"/>
      <c r="AY162" s="271"/>
      <c r="AZ162" s="272"/>
      <c r="BA162" s="272"/>
      <c r="BB162" s="267"/>
      <c r="BC162" s="267"/>
      <c r="BD162" s="267"/>
      <c r="BE162" s="267"/>
      <c r="BF162" s="267"/>
      <c r="BG162" s="267"/>
      <c r="BH162" s="267"/>
      <c r="BI162" s="267"/>
      <c r="BJ162" s="267"/>
      <c r="BK162" s="267"/>
      <c r="BL162" s="267"/>
      <c r="BM162" s="267"/>
      <c r="BN162" s="267"/>
      <c r="BO162" s="267"/>
      <c r="BP162" s="267"/>
      <c r="BQ162" s="267"/>
      <c r="BR162" s="273"/>
      <c r="BS162" s="273"/>
      <c r="BT162" s="273"/>
      <c r="BU162" s="273"/>
      <c r="BV162" s="273"/>
      <c r="BW162" s="273"/>
      <c r="BX162" s="273"/>
      <c r="BY162" s="273"/>
    </row>
    <row r="163" spans="1:77">
      <c r="A163" s="262">
        <v>34605</v>
      </c>
      <c r="B163" s="263" t="s">
        <v>144</v>
      </c>
      <c r="C163" s="264">
        <v>3415</v>
      </c>
      <c r="D163" s="265"/>
      <c r="E163" s="266"/>
      <c r="F163" s="265"/>
      <c r="G163" s="265"/>
      <c r="H163" s="265"/>
      <c r="I163" s="267"/>
      <c r="J163" s="267"/>
      <c r="K163" s="267"/>
      <c r="L163" s="267"/>
      <c r="M163" s="267"/>
      <c r="N163" s="267"/>
      <c r="O163" s="267"/>
      <c r="P163" s="267"/>
      <c r="Q163" s="267"/>
      <c r="R163" s="267"/>
      <c r="S163" s="267"/>
      <c r="T163" s="267"/>
      <c r="U163" s="267"/>
      <c r="V163" s="267"/>
      <c r="W163" s="267"/>
      <c r="X163" s="267"/>
      <c r="Y163" s="267"/>
      <c r="Z163" s="267"/>
      <c r="AA163" s="267"/>
      <c r="AB163" s="267"/>
      <c r="AC163" s="267"/>
      <c r="AD163" s="267"/>
      <c r="AE163" s="267"/>
      <c r="AF163" s="267"/>
      <c r="AG163" s="267"/>
      <c r="AH163" s="267"/>
      <c r="AI163" s="267"/>
      <c r="AJ163" s="267"/>
      <c r="AK163" s="267"/>
      <c r="AL163" s="267"/>
      <c r="AM163" s="267"/>
      <c r="AN163" s="268"/>
      <c r="AO163" s="268"/>
      <c r="AP163" s="268"/>
      <c r="AQ163" s="268"/>
      <c r="AR163" s="268"/>
      <c r="AS163" s="268"/>
      <c r="AT163" s="268"/>
      <c r="AU163" s="268"/>
      <c r="AV163" s="269"/>
      <c r="AW163" s="270"/>
      <c r="AX163" s="271"/>
      <c r="AY163" s="271"/>
      <c r="AZ163" s="272"/>
      <c r="BA163" s="272"/>
      <c r="BB163" s="267"/>
      <c r="BC163" s="267"/>
      <c r="BD163" s="267"/>
      <c r="BE163" s="267"/>
      <c r="BF163" s="267"/>
      <c r="BG163" s="267"/>
      <c r="BH163" s="267"/>
      <c r="BI163" s="267"/>
      <c r="BJ163" s="267"/>
      <c r="BK163" s="267"/>
      <c r="BL163" s="267"/>
      <c r="BM163" s="267"/>
      <c r="BN163" s="267"/>
      <c r="BO163" s="267"/>
      <c r="BP163" s="267"/>
      <c r="BQ163" s="267"/>
      <c r="BR163" s="273"/>
      <c r="BS163" s="273"/>
      <c r="BT163" s="273"/>
      <c r="BU163" s="273"/>
      <c r="BV163" s="273"/>
      <c r="BW163" s="273"/>
      <c r="BX163" s="273"/>
      <c r="BY163" s="273"/>
    </row>
    <row r="164" spans="1:77">
      <c r="A164" s="262">
        <v>34700</v>
      </c>
      <c r="B164" s="263" t="s">
        <v>145</v>
      </c>
      <c r="C164" s="264">
        <v>47654</v>
      </c>
      <c r="D164" s="265"/>
      <c r="E164" s="266"/>
      <c r="F164" s="265"/>
      <c r="G164" s="265"/>
      <c r="H164" s="265"/>
      <c r="I164" s="267"/>
      <c r="J164" s="267"/>
      <c r="K164" s="267"/>
      <c r="L164" s="267"/>
      <c r="M164" s="267"/>
      <c r="N164" s="267"/>
      <c r="O164" s="267"/>
      <c r="P164" s="267"/>
      <c r="Q164" s="267"/>
      <c r="R164" s="267"/>
      <c r="S164" s="267"/>
      <c r="T164" s="267"/>
      <c r="U164" s="267"/>
      <c r="V164" s="267"/>
      <c r="W164" s="267"/>
      <c r="X164" s="267"/>
      <c r="Y164" s="267"/>
      <c r="Z164" s="267"/>
      <c r="AA164" s="267"/>
      <c r="AB164" s="267"/>
      <c r="AC164" s="267"/>
      <c r="AD164" s="267"/>
      <c r="AE164" s="267"/>
      <c r="AF164" s="267"/>
      <c r="AG164" s="267"/>
      <c r="AH164" s="267"/>
      <c r="AI164" s="267"/>
      <c r="AJ164" s="267"/>
      <c r="AK164" s="267"/>
      <c r="AL164" s="267"/>
      <c r="AM164" s="267"/>
      <c r="AN164" s="268"/>
      <c r="AO164" s="268"/>
      <c r="AP164" s="268"/>
      <c r="AQ164" s="268"/>
      <c r="AR164" s="268"/>
      <c r="AS164" s="268"/>
      <c r="AT164" s="268"/>
      <c r="AU164" s="268"/>
      <c r="AV164" s="269"/>
      <c r="AW164" s="270"/>
      <c r="AX164" s="271"/>
      <c r="AY164" s="271"/>
      <c r="AZ164" s="272"/>
      <c r="BA164" s="272"/>
      <c r="BB164" s="267"/>
      <c r="BC164" s="267"/>
      <c r="BD164" s="267"/>
      <c r="BE164" s="267"/>
      <c r="BF164" s="267"/>
      <c r="BG164" s="267"/>
      <c r="BH164" s="267"/>
      <c r="BI164" s="267"/>
      <c r="BJ164" s="267"/>
      <c r="BK164" s="267"/>
      <c r="BL164" s="267"/>
      <c r="BM164" s="267"/>
      <c r="BN164" s="267"/>
      <c r="BO164" s="267"/>
      <c r="BP164" s="267"/>
      <c r="BQ164" s="267"/>
      <c r="BR164" s="273"/>
      <c r="BS164" s="273"/>
      <c r="BT164" s="273"/>
      <c r="BU164" s="273"/>
      <c r="BV164" s="273"/>
      <c r="BW164" s="273"/>
      <c r="BX164" s="273"/>
      <c r="BY164" s="273"/>
    </row>
    <row r="165" spans="1:77">
      <c r="A165" s="262">
        <v>34800</v>
      </c>
      <c r="B165" s="263" t="s">
        <v>146</v>
      </c>
      <c r="C165" s="264">
        <v>6053</v>
      </c>
      <c r="D165" s="265"/>
      <c r="E165" s="266"/>
      <c r="F165" s="265"/>
      <c r="G165" s="265"/>
      <c r="H165" s="265"/>
      <c r="I165" s="267"/>
      <c r="J165" s="267"/>
      <c r="K165" s="267"/>
      <c r="L165" s="267"/>
      <c r="M165" s="267"/>
      <c r="N165" s="267"/>
      <c r="O165" s="267"/>
      <c r="P165" s="267"/>
      <c r="Q165" s="267"/>
      <c r="R165" s="267"/>
      <c r="S165" s="267"/>
      <c r="T165" s="267"/>
      <c r="U165" s="267"/>
      <c r="V165" s="267"/>
      <c r="W165" s="267"/>
      <c r="X165" s="267"/>
      <c r="Y165" s="267"/>
      <c r="Z165" s="267"/>
      <c r="AA165" s="267"/>
      <c r="AB165" s="267"/>
      <c r="AC165" s="267"/>
      <c r="AD165" s="267"/>
      <c r="AE165" s="267"/>
      <c r="AF165" s="267"/>
      <c r="AG165" s="267"/>
      <c r="AH165" s="267"/>
      <c r="AI165" s="267"/>
      <c r="AJ165" s="267"/>
      <c r="AK165" s="267"/>
      <c r="AL165" s="267"/>
      <c r="AM165" s="267"/>
      <c r="AN165" s="268"/>
      <c r="AO165" s="268"/>
      <c r="AP165" s="268"/>
      <c r="AQ165" s="268"/>
      <c r="AR165" s="268"/>
      <c r="AS165" s="268"/>
      <c r="AT165" s="268"/>
      <c r="AU165" s="268"/>
      <c r="AV165" s="269"/>
      <c r="AW165" s="270"/>
      <c r="AX165" s="271"/>
      <c r="AY165" s="271"/>
      <c r="AZ165" s="272"/>
      <c r="BA165" s="272"/>
      <c r="BB165" s="267"/>
      <c r="BC165" s="267"/>
      <c r="BD165" s="267"/>
      <c r="BE165" s="267"/>
      <c r="BF165" s="267"/>
      <c r="BG165" s="267"/>
      <c r="BH165" s="267"/>
      <c r="BI165" s="267"/>
      <c r="BJ165" s="267"/>
      <c r="BK165" s="267"/>
      <c r="BL165" s="267"/>
      <c r="BM165" s="267"/>
      <c r="BN165" s="267"/>
      <c r="BO165" s="267"/>
      <c r="BP165" s="267"/>
      <c r="BQ165" s="267"/>
      <c r="BR165" s="273"/>
      <c r="BS165" s="273"/>
      <c r="BT165" s="273"/>
      <c r="BU165" s="273"/>
      <c r="BV165" s="273"/>
      <c r="BW165" s="273"/>
      <c r="BX165" s="273"/>
      <c r="BY165" s="273"/>
    </row>
    <row r="166" spans="1:77">
      <c r="A166" s="262">
        <v>34900</v>
      </c>
      <c r="B166" s="263" t="s">
        <v>348</v>
      </c>
      <c r="C166" s="264">
        <v>109378</v>
      </c>
      <c r="D166" s="265"/>
      <c r="E166" s="266"/>
      <c r="F166" s="265"/>
      <c r="G166" s="265"/>
      <c r="H166" s="265"/>
      <c r="I166" s="267"/>
      <c r="J166" s="267"/>
      <c r="K166" s="267"/>
      <c r="L166" s="267"/>
      <c r="M166" s="267"/>
      <c r="N166" s="267"/>
      <c r="O166" s="267"/>
      <c r="P166" s="267"/>
      <c r="Q166" s="267"/>
      <c r="R166" s="267"/>
      <c r="S166" s="267"/>
      <c r="T166" s="267"/>
      <c r="U166" s="267"/>
      <c r="V166" s="267"/>
      <c r="W166" s="267"/>
      <c r="X166" s="267"/>
      <c r="Y166" s="267"/>
      <c r="Z166" s="267"/>
      <c r="AA166" s="267"/>
      <c r="AB166" s="267"/>
      <c r="AC166" s="267"/>
      <c r="AD166" s="267"/>
      <c r="AE166" s="267"/>
      <c r="AF166" s="267"/>
      <c r="AG166" s="267"/>
      <c r="AH166" s="267"/>
      <c r="AI166" s="267"/>
      <c r="AJ166" s="267"/>
      <c r="AK166" s="267"/>
      <c r="AL166" s="267"/>
      <c r="AM166" s="267"/>
      <c r="AN166" s="268"/>
      <c r="AO166" s="268"/>
      <c r="AP166" s="268"/>
      <c r="AQ166" s="268"/>
      <c r="AR166" s="268"/>
      <c r="AS166" s="268"/>
      <c r="AT166" s="268"/>
      <c r="AU166" s="268"/>
      <c r="AV166" s="269"/>
      <c r="AW166" s="270"/>
      <c r="AX166" s="271"/>
      <c r="AY166" s="271"/>
      <c r="AZ166" s="272"/>
      <c r="BA166" s="272"/>
      <c r="BB166" s="267"/>
      <c r="BC166" s="267"/>
      <c r="BD166" s="267"/>
      <c r="BE166" s="267"/>
      <c r="BF166" s="267"/>
      <c r="BG166" s="267"/>
      <c r="BH166" s="267"/>
      <c r="BI166" s="267"/>
      <c r="BJ166" s="267"/>
      <c r="BK166" s="267"/>
      <c r="BL166" s="267"/>
      <c r="BM166" s="267"/>
      <c r="BN166" s="267"/>
      <c r="BO166" s="267"/>
      <c r="BP166" s="267"/>
      <c r="BQ166" s="267"/>
      <c r="BR166" s="273"/>
      <c r="BS166" s="273"/>
      <c r="BT166" s="273"/>
      <c r="BU166" s="273"/>
      <c r="BV166" s="273"/>
      <c r="BW166" s="273"/>
      <c r="BX166" s="273"/>
      <c r="BY166" s="273"/>
    </row>
    <row r="167" spans="1:77">
      <c r="A167" s="262">
        <v>34901</v>
      </c>
      <c r="B167" s="263" t="s">
        <v>349</v>
      </c>
      <c r="C167" s="264">
        <v>2794</v>
      </c>
      <c r="D167" s="265"/>
      <c r="E167" s="266"/>
      <c r="F167" s="265"/>
      <c r="G167" s="265"/>
      <c r="H167" s="265"/>
      <c r="I167" s="267"/>
      <c r="J167" s="267"/>
      <c r="K167" s="267"/>
      <c r="L167" s="267"/>
      <c r="M167" s="267"/>
      <c r="N167" s="267"/>
      <c r="O167" s="267"/>
      <c r="P167" s="267"/>
      <c r="Q167" s="267"/>
      <c r="R167" s="267"/>
      <c r="S167" s="267"/>
      <c r="T167" s="267"/>
      <c r="U167" s="267"/>
      <c r="V167" s="267"/>
      <c r="W167" s="267"/>
      <c r="X167" s="267"/>
      <c r="Y167" s="267"/>
      <c r="Z167" s="267"/>
      <c r="AA167" s="267"/>
      <c r="AB167" s="267"/>
      <c r="AC167" s="267"/>
      <c r="AD167" s="267"/>
      <c r="AE167" s="267"/>
      <c r="AF167" s="267"/>
      <c r="AG167" s="267"/>
      <c r="AH167" s="267"/>
      <c r="AI167" s="267"/>
      <c r="AJ167" s="267"/>
      <c r="AK167" s="267"/>
      <c r="AL167" s="267"/>
      <c r="AM167" s="267"/>
      <c r="AN167" s="268"/>
      <c r="AO167" s="268"/>
      <c r="AP167" s="268"/>
      <c r="AQ167" s="268"/>
      <c r="AR167" s="268"/>
      <c r="AS167" s="268"/>
      <c r="AT167" s="268"/>
      <c r="AU167" s="268"/>
      <c r="AV167" s="269"/>
      <c r="AW167" s="270"/>
      <c r="AX167" s="271"/>
      <c r="AY167" s="271"/>
      <c r="AZ167" s="272"/>
      <c r="BA167" s="272"/>
      <c r="BB167" s="267"/>
      <c r="BC167" s="267"/>
      <c r="BD167" s="267"/>
      <c r="BE167" s="267"/>
      <c r="BF167" s="267"/>
      <c r="BG167" s="267"/>
      <c r="BH167" s="267"/>
      <c r="BI167" s="267"/>
      <c r="BJ167" s="267"/>
      <c r="BK167" s="267"/>
      <c r="BL167" s="267"/>
      <c r="BM167" s="267"/>
      <c r="BN167" s="267"/>
      <c r="BO167" s="267"/>
      <c r="BP167" s="267"/>
      <c r="BQ167" s="267"/>
      <c r="BR167" s="273"/>
      <c r="BS167" s="273"/>
      <c r="BT167" s="273"/>
      <c r="BU167" s="273"/>
      <c r="BV167" s="273"/>
      <c r="BW167" s="273"/>
      <c r="BX167" s="273"/>
      <c r="BY167" s="273"/>
    </row>
    <row r="168" spans="1:77">
      <c r="A168" s="262">
        <v>34903</v>
      </c>
      <c r="B168" s="263" t="s">
        <v>147</v>
      </c>
      <c r="C168" s="264">
        <v>275</v>
      </c>
      <c r="D168" s="265"/>
      <c r="E168" s="266"/>
      <c r="F168" s="265"/>
      <c r="G168" s="265"/>
      <c r="H168" s="265"/>
      <c r="I168" s="267"/>
      <c r="J168" s="267"/>
      <c r="K168" s="267"/>
      <c r="L168" s="267"/>
      <c r="M168" s="267"/>
      <c r="N168" s="267"/>
      <c r="O168" s="267"/>
      <c r="P168" s="267"/>
      <c r="Q168" s="267"/>
      <c r="R168" s="267"/>
      <c r="S168" s="267"/>
      <c r="T168" s="267"/>
      <c r="U168" s="267"/>
      <c r="V168" s="267"/>
      <c r="W168" s="267"/>
      <c r="X168" s="267"/>
      <c r="Y168" s="267"/>
      <c r="Z168" s="267"/>
      <c r="AA168" s="267"/>
      <c r="AB168" s="267"/>
      <c r="AC168" s="267"/>
      <c r="AD168" s="267"/>
      <c r="AE168" s="267"/>
      <c r="AF168" s="267"/>
      <c r="AG168" s="267"/>
      <c r="AH168" s="267"/>
      <c r="AI168" s="267"/>
      <c r="AJ168" s="267"/>
      <c r="AK168" s="267"/>
      <c r="AL168" s="267"/>
      <c r="AM168" s="267"/>
      <c r="AN168" s="268"/>
      <c r="AO168" s="268"/>
      <c r="AP168" s="268"/>
      <c r="AQ168" s="268"/>
      <c r="AR168" s="268"/>
      <c r="AS168" s="268"/>
      <c r="AT168" s="268"/>
      <c r="AU168" s="268"/>
      <c r="AV168" s="269"/>
      <c r="AW168" s="270"/>
      <c r="AX168" s="271"/>
      <c r="AY168" s="271"/>
      <c r="AZ168" s="272"/>
      <c r="BA168" s="272"/>
      <c r="BB168" s="267"/>
      <c r="BC168" s="267"/>
      <c r="BD168" s="267"/>
      <c r="BE168" s="267"/>
      <c r="BF168" s="267"/>
      <c r="BG168" s="267"/>
      <c r="BH168" s="267"/>
      <c r="BI168" s="267"/>
      <c r="BJ168" s="267"/>
      <c r="BK168" s="267"/>
      <c r="BL168" s="267"/>
      <c r="BM168" s="267"/>
      <c r="BN168" s="267"/>
      <c r="BO168" s="267"/>
      <c r="BP168" s="267"/>
      <c r="BQ168" s="267"/>
      <c r="BR168" s="273"/>
      <c r="BS168" s="273"/>
      <c r="BT168" s="273"/>
      <c r="BU168" s="273"/>
      <c r="BV168" s="273"/>
      <c r="BW168" s="273"/>
      <c r="BX168" s="273"/>
      <c r="BY168" s="273"/>
    </row>
    <row r="169" spans="1:77">
      <c r="A169" s="262">
        <v>34905</v>
      </c>
      <c r="B169" s="263" t="s">
        <v>148</v>
      </c>
      <c r="C169" s="264">
        <v>11119</v>
      </c>
      <c r="D169" s="265"/>
      <c r="E169" s="266"/>
      <c r="F169" s="265"/>
      <c r="G169" s="265"/>
      <c r="H169" s="265"/>
      <c r="I169" s="267"/>
      <c r="J169" s="267"/>
      <c r="K169" s="267"/>
      <c r="L169" s="267"/>
      <c r="M169" s="267"/>
      <c r="N169" s="267"/>
      <c r="O169" s="267"/>
      <c r="P169" s="267"/>
      <c r="Q169" s="267"/>
      <c r="R169" s="267"/>
      <c r="S169" s="267"/>
      <c r="T169" s="267"/>
      <c r="U169" s="267"/>
      <c r="V169" s="267"/>
      <c r="W169" s="267"/>
      <c r="X169" s="267"/>
      <c r="Y169" s="267"/>
      <c r="Z169" s="267"/>
      <c r="AA169" s="267"/>
      <c r="AB169" s="267"/>
      <c r="AC169" s="267"/>
      <c r="AD169" s="267"/>
      <c r="AE169" s="267"/>
      <c r="AF169" s="267"/>
      <c r="AG169" s="267"/>
      <c r="AH169" s="267"/>
      <c r="AI169" s="267"/>
      <c r="AJ169" s="267"/>
      <c r="AK169" s="267"/>
      <c r="AL169" s="267"/>
      <c r="AM169" s="267"/>
      <c r="AN169" s="268"/>
      <c r="AO169" s="268"/>
      <c r="AP169" s="268"/>
      <c r="AQ169" s="268"/>
      <c r="AR169" s="268"/>
      <c r="AS169" s="268"/>
      <c r="AT169" s="268"/>
      <c r="AU169" s="268"/>
      <c r="AV169" s="269"/>
      <c r="AW169" s="270"/>
      <c r="AX169" s="271"/>
      <c r="AY169" s="271"/>
      <c r="AZ169" s="272"/>
      <c r="BA169" s="272"/>
      <c r="BB169" s="267"/>
      <c r="BC169" s="267"/>
      <c r="BD169" s="267"/>
      <c r="BE169" s="267"/>
      <c r="BF169" s="267"/>
      <c r="BG169" s="267"/>
      <c r="BH169" s="267"/>
      <c r="BI169" s="267"/>
      <c r="BJ169" s="267"/>
      <c r="BK169" s="267"/>
      <c r="BL169" s="267"/>
      <c r="BM169" s="267"/>
      <c r="BN169" s="267"/>
      <c r="BO169" s="267"/>
      <c r="BP169" s="267"/>
      <c r="BQ169" s="267"/>
      <c r="BR169" s="273"/>
      <c r="BS169" s="273"/>
      <c r="BT169" s="273"/>
      <c r="BU169" s="273"/>
      <c r="BV169" s="273"/>
      <c r="BW169" s="273"/>
      <c r="BX169" s="273"/>
      <c r="BY169" s="273"/>
    </row>
    <row r="170" spans="1:77">
      <c r="A170" s="262">
        <v>34910</v>
      </c>
      <c r="B170" s="263" t="s">
        <v>149</v>
      </c>
      <c r="C170" s="264">
        <v>34226</v>
      </c>
      <c r="D170" s="265"/>
      <c r="E170" s="266"/>
      <c r="F170" s="265"/>
      <c r="G170" s="265"/>
      <c r="H170" s="265"/>
      <c r="I170" s="267"/>
      <c r="J170" s="267"/>
      <c r="K170" s="267"/>
      <c r="L170" s="267"/>
      <c r="M170" s="267"/>
      <c r="N170" s="267"/>
      <c r="O170" s="267"/>
      <c r="P170" s="267"/>
      <c r="Q170" s="267"/>
      <c r="R170" s="267"/>
      <c r="S170" s="267"/>
      <c r="T170" s="267"/>
      <c r="U170" s="267"/>
      <c r="V170" s="267"/>
      <c r="W170" s="267"/>
      <c r="X170" s="267"/>
      <c r="Y170" s="267"/>
      <c r="Z170" s="267"/>
      <c r="AA170" s="267"/>
      <c r="AB170" s="267"/>
      <c r="AC170" s="267"/>
      <c r="AD170" s="267"/>
      <c r="AE170" s="267"/>
      <c r="AF170" s="267"/>
      <c r="AG170" s="267"/>
      <c r="AH170" s="267"/>
      <c r="AI170" s="267"/>
      <c r="AJ170" s="267"/>
      <c r="AK170" s="267"/>
      <c r="AL170" s="267"/>
      <c r="AM170" s="267"/>
      <c r="AN170" s="268"/>
      <c r="AO170" s="268"/>
      <c r="AP170" s="268"/>
      <c r="AQ170" s="268"/>
      <c r="AR170" s="268"/>
      <c r="AS170" s="268"/>
      <c r="AT170" s="268"/>
      <c r="AU170" s="268"/>
      <c r="AV170" s="269"/>
      <c r="AW170" s="270"/>
      <c r="AX170" s="271"/>
      <c r="AY170" s="271"/>
      <c r="AZ170" s="272"/>
      <c r="BA170" s="272"/>
      <c r="BB170" s="267"/>
      <c r="BC170" s="267"/>
      <c r="BD170" s="267"/>
      <c r="BE170" s="267"/>
      <c r="BF170" s="267"/>
      <c r="BG170" s="267"/>
      <c r="BH170" s="267"/>
      <c r="BI170" s="267"/>
      <c r="BJ170" s="267"/>
      <c r="BK170" s="267"/>
      <c r="BL170" s="267"/>
      <c r="BM170" s="267"/>
      <c r="BN170" s="267"/>
      <c r="BO170" s="267"/>
      <c r="BP170" s="267"/>
      <c r="BQ170" s="267"/>
      <c r="BR170" s="273"/>
      <c r="BS170" s="273"/>
      <c r="BT170" s="273"/>
      <c r="BU170" s="273"/>
      <c r="BV170" s="273"/>
      <c r="BW170" s="273"/>
      <c r="BX170" s="273"/>
      <c r="BY170" s="273"/>
    </row>
    <row r="171" spans="1:77">
      <c r="A171" s="262">
        <v>35000</v>
      </c>
      <c r="B171" s="263" t="s">
        <v>150</v>
      </c>
      <c r="C171" s="264">
        <v>22314</v>
      </c>
      <c r="D171" s="265"/>
      <c r="E171" s="266"/>
      <c r="F171" s="265"/>
      <c r="G171" s="265"/>
      <c r="H171" s="265"/>
      <c r="I171" s="267"/>
      <c r="J171" s="267"/>
      <c r="K171" s="267"/>
      <c r="L171" s="267"/>
      <c r="M171" s="267"/>
      <c r="N171" s="267"/>
      <c r="O171" s="267"/>
      <c r="P171" s="267"/>
      <c r="Q171" s="267"/>
      <c r="R171" s="267"/>
      <c r="S171" s="267"/>
      <c r="T171" s="267"/>
      <c r="U171" s="267"/>
      <c r="V171" s="267"/>
      <c r="W171" s="267"/>
      <c r="X171" s="267"/>
      <c r="Y171" s="267"/>
      <c r="Z171" s="267"/>
      <c r="AA171" s="267"/>
      <c r="AB171" s="267"/>
      <c r="AC171" s="267"/>
      <c r="AD171" s="267"/>
      <c r="AE171" s="267"/>
      <c r="AF171" s="267"/>
      <c r="AG171" s="267"/>
      <c r="AH171" s="267"/>
      <c r="AI171" s="267"/>
      <c r="AJ171" s="267"/>
      <c r="AK171" s="267"/>
      <c r="AL171" s="267"/>
      <c r="AM171" s="267"/>
      <c r="AN171" s="268"/>
      <c r="AO171" s="268"/>
      <c r="AP171" s="268"/>
      <c r="AQ171" s="268"/>
      <c r="AR171" s="268"/>
      <c r="AS171" s="268"/>
      <c r="AT171" s="268"/>
      <c r="AU171" s="268"/>
      <c r="AV171" s="269"/>
      <c r="AW171" s="270"/>
      <c r="AX171" s="271"/>
      <c r="AY171" s="271"/>
      <c r="AZ171" s="272"/>
      <c r="BA171" s="272"/>
      <c r="BB171" s="267"/>
      <c r="BC171" s="267"/>
      <c r="BD171" s="267"/>
      <c r="BE171" s="267"/>
      <c r="BF171" s="267"/>
      <c r="BG171" s="267"/>
      <c r="BH171" s="267"/>
      <c r="BI171" s="267"/>
      <c r="BJ171" s="267"/>
      <c r="BK171" s="267"/>
      <c r="BL171" s="267"/>
      <c r="BM171" s="267"/>
      <c r="BN171" s="267"/>
      <c r="BO171" s="267"/>
      <c r="BP171" s="267"/>
      <c r="BQ171" s="267"/>
      <c r="BR171" s="273"/>
      <c r="BS171" s="273"/>
      <c r="BT171" s="273"/>
      <c r="BU171" s="273"/>
      <c r="BV171" s="273"/>
      <c r="BW171" s="273"/>
      <c r="BX171" s="273"/>
      <c r="BY171" s="273"/>
    </row>
    <row r="172" spans="1:77">
      <c r="A172" s="262">
        <v>35005</v>
      </c>
      <c r="B172" s="263" t="s">
        <v>151</v>
      </c>
      <c r="C172" s="264">
        <v>10282</v>
      </c>
      <c r="D172" s="265"/>
      <c r="E172" s="266"/>
      <c r="F172" s="265"/>
      <c r="G172" s="265"/>
      <c r="H172" s="265"/>
      <c r="I172" s="267"/>
      <c r="J172" s="267"/>
      <c r="K172" s="267"/>
      <c r="L172" s="267"/>
      <c r="M172" s="267"/>
      <c r="N172" s="267"/>
      <c r="O172" s="267"/>
      <c r="P172" s="267"/>
      <c r="Q172" s="267"/>
      <c r="R172" s="267"/>
      <c r="S172" s="267"/>
      <c r="T172" s="267"/>
      <c r="U172" s="267"/>
      <c r="V172" s="267"/>
      <c r="W172" s="267"/>
      <c r="X172" s="267"/>
      <c r="Y172" s="267"/>
      <c r="Z172" s="267"/>
      <c r="AA172" s="267"/>
      <c r="AB172" s="267"/>
      <c r="AC172" s="267"/>
      <c r="AD172" s="267"/>
      <c r="AE172" s="267"/>
      <c r="AF172" s="267"/>
      <c r="AG172" s="267"/>
      <c r="AH172" s="267"/>
      <c r="AI172" s="267"/>
      <c r="AJ172" s="267"/>
      <c r="AK172" s="267"/>
      <c r="AL172" s="267"/>
      <c r="AM172" s="267"/>
      <c r="AN172" s="268"/>
      <c r="AO172" s="268"/>
      <c r="AP172" s="268"/>
      <c r="AQ172" s="268"/>
      <c r="AR172" s="268"/>
      <c r="AS172" s="268"/>
      <c r="AT172" s="268"/>
      <c r="AU172" s="268"/>
      <c r="AV172" s="269"/>
      <c r="AW172" s="270"/>
      <c r="AX172" s="271"/>
      <c r="AY172" s="271"/>
      <c r="AZ172" s="272"/>
      <c r="BA172" s="272"/>
      <c r="BB172" s="267"/>
      <c r="BC172" s="267"/>
      <c r="BD172" s="267"/>
      <c r="BE172" s="267"/>
      <c r="BF172" s="267"/>
      <c r="BG172" s="267"/>
      <c r="BH172" s="267"/>
      <c r="BI172" s="267"/>
      <c r="BJ172" s="267"/>
      <c r="BK172" s="267"/>
      <c r="BL172" s="267"/>
      <c r="BM172" s="267"/>
      <c r="BN172" s="267"/>
      <c r="BO172" s="267"/>
      <c r="BP172" s="267"/>
      <c r="BQ172" s="267"/>
      <c r="BR172" s="273"/>
      <c r="BS172" s="273"/>
      <c r="BT172" s="273"/>
      <c r="BU172" s="273"/>
      <c r="BV172" s="273"/>
      <c r="BW172" s="273"/>
      <c r="BX172" s="273"/>
      <c r="BY172" s="273"/>
    </row>
    <row r="173" spans="1:77">
      <c r="A173" s="262">
        <v>35100</v>
      </c>
      <c r="B173" s="263" t="s">
        <v>152</v>
      </c>
      <c r="C173" s="264">
        <v>198258</v>
      </c>
      <c r="D173" s="265"/>
      <c r="E173" s="266"/>
      <c r="F173" s="265"/>
      <c r="G173" s="265"/>
      <c r="H173" s="265"/>
      <c r="I173" s="267"/>
      <c r="J173" s="267"/>
      <c r="K173" s="267"/>
      <c r="L173" s="267"/>
      <c r="M173" s="267"/>
      <c r="N173" s="267"/>
      <c r="O173" s="267"/>
      <c r="P173" s="267"/>
      <c r="Q173" s="267"/>
      <c r="R173" s="267"/>
      <c r="S173" s="267"/>
      <c r="T173" s="267"/>
      <c r="U173" s="267"/>
      <c r="V173" s="267"/>
      <c r="W173" s="267"/>
      <c r="X173" s="267"/>
      <c r="Y173" s="267"/>
      <c r="Z173" s="267"/>
      <c r="AA173" s="267"/>
      <c r="AB173" s="267"/>
      <c r="AC173" s="267"/>
      <c r="AD173" s="267"/>
      <c r="AE173" s="267"/>
      <c r="AF173" s="267"/>
      <c r="AG173" s="267"/>
      <c r="AH173" s="267"/>
      <c r="AI173" s="267"/>
      <c r="AJ173" s="267"/>
      <c r="AK173" s="267"/>
      <c r="AL173" s="267"/>
      <c r="AM173" s="267"/>
      <c r="AN173" s="268"/>
      <c r="AO173" s="268"/>
      <c r="AP173" s="268"/>
      <c r="AQ173" s="268"/>
      <c r="AR173" s="268"/>
      <c r="AS173" s="268"/>
      <c r="AT173" s="268"/>
      <c r="AU173" s="268"/>
      <c r="AV173" s="269"/>
      <c r="AW173" s="270"/>
      <c r="AX173" s="271"/>
      <c r="AY173" s="271"/>
      <c r="AZ173" s="272"/>
      <c r="BA173" s="272"/>
      <c r="BB173" s="267"/>
      <c r="BC173" s="267"/>
      <c r="BD173" s="267"/>
      <c r="BE173" s="267"/>
      <c r="BF173" s="267"/>
      <c r="BG173" s="267"/>
      <c r="BH173" s="267"/>
      <c r="BI173" s="267"/>
      <c r="BJ173" s="267"/>
      <c r="BK173" s="267"/>
      <c r="BL173" s="267"/>
      <c r="BM173" s="267"/>
      <c r="BN173" s="267"/>
      <c r="BO173" s="267"/>
      <c r="BP173" s="267"/>
      <c r="BQ173" s="267"/>
      <c r="BR173" s="273"/>
      <c r="BS173" s="273"/>
      <c r="BT173" s="273"/>
      <c r="BU173" s="273"/>
      <c r="BV173" s="273"/>
      <c r="BW173" s="273"/>
      <c r="BX173" s="273"/>
      <c r="BY173" s="273"/>
    </row>
    <row r="174" spans="1:77">
      <c r="A174" s="262">
        <v>35105</v>
      </c>
      <c r="B174" s="263" t="s">
        <v>153</v>
      </c>
      <c r="C174" s="264">
        <v>17875</v>
      </c>
      <c r="D174" s="265"/>
      <c r="E174" s="266"/>
      <c r="F174" s="265"/>
      <c r="G174" s="265"/>
      <c r="H174" s="265"/>
      <c r="I174" s="267"/>
      <c r="J174" s="267"/>
      <c r="K174" s="267"/>
      <c r="L174" s="267"/>
      <c r="M174" s="267"/>
      <c r="N174" s="267"/>
      <c r="O174" s="267"/>
      <c r="P174" s="267"/>
      <c r="Q174" s="267"/>
      <c r="R174" s="267"/>
      <c r="S174" s="267"/>
      <c r="T174" s="267"/>
      <c r="U174" s="267"/>
      <c r="V174" s="267"/>
      <c r="W174" s="267"/>
      <c r="X174" s="267"/>
      <c r="Y174" s="267"/>
      <c r="Z174" s="267"/>
      <c r="AA174" s="267"/>
      <c r="AB174" s="267"/>
      <c r="AC174" s="267"/>
      <c r="AD174" s="267"/>
      <c r="AE174" s="267"/>
      <c r="AF174" s="267"/>
      <c r="AG174" s="267"/>
      <c r="AH174" s="267"/>
      <c r="AI174" s="267"/>
      <c r="AJ174" s="267"/>
      <c r="AK174" s="267"/>
      <c r="AL174" s="267"/>
      <c r="AM174" s="267"/>
      <c r="AN174" s="268"/>
      <c r="AO174" s="268"/>
      <c r="AP174" s="268"/>
      <c r="AQ174" s="268"/>
      <c r="AR174" s="268"/>
      <c r="AS174" s="268"/>
      <c r="AT174" s="268"/>
      <c r="AU174" s="268"/>
      <c r="AV174" s="269"/>
      <c r="AW174" s="270"/>
      <c r="AX174" s="271"/>
      <c r="AY174" s="271"/>
      <c r="AZ174" s="272"/>
      <c r="BA174" s="272"/>
      <c r="BB174" s="267"/>
      <c r="BC174" s="267"/>
      <c r="BD174" s="267"/>
      <c r="BE174" s="267"/>
      <c r="BF174" s="267"/>
      <c r="BG174" s="267"/>
      <c r="BH174" s="267"/>
      <c r="BI174" s="267"/>
      <c r="BJ174" s="267"/>
      <c r="BK174" s="267"/>
      <c r="BL174" s="267"/>
      <c r="BM174" s="267"/>
      <c r="BN174" s="267"/>
      <c r="BO174" s="267"/>
      <c r="BP174" s="267"/>
      <c r="BQ174" s="267"/>
      <c r="BR174" s="273"/>
      <c r="BS174" s="273"/>
      <c r="BT174" s="273"/>
      <c r="BU174" s="273"/>
      <c r="BV174" s="273"/>
      <c r="BW174" s="273"/>
      <c r="BX174" s="273"/>
      <c r="BY174" s="273"/>
    </row>
    <row r="175" spans="1:77">
      <c r="A175" s="262">
        <v>35106</v>
      </c>
      <c r="B175" s="263" t="s">
        <v>154</v>
      </c>
      <c r="C175" s="264">
        <v>3970</v>
      </c>
      <c r="D175" s="265"/>
      <c r="E175" s="266"/>
      <c r="F175" s="265"/>
      <c r="G175" s="265"/>
      <c r="H175" s="265"/>
      <c r="I175" s="267"/>
      <c r="J175" s="267"/>
      <c r="K175" s="267"/>
      <c r="L175" s="267"/>
      <c r="M175" s="267"/>
      <c r="N175" s="267"/>
      <c r="O175" s="267"/>
      <c r="P175" s="267"/>
      <c r="Q175" s="267"/>
      <c r="R175" s="267"/>
      <c r="S175" s="267"/>
      <c r="T175" s="267"/>
      <c r="U175" s="267"/>
      <c r="V175" s="267"/>
      <c r="W175" s="267"/>
      <c r="X175" s="267"/>
      <c r="Y175" s="267"/>
      <c r="Z175" s="267"/>
      <c r="AA175" s="267"/>
      <c r="AB175" s="267"/>
      <c r="AC175" s="267"/>
      <c r="AD175" s="267"/>
      <c r="AE175" s="267"/>
      <c r="AF175" s="267"/>
      <c r="AG175" s="267"/>
      <c r="AH175" s="267"/>
      <c r="AI175" s="267"/>
      <c r="AJ175" s="267"/>
      <c r="AK175" s="267"/>
      <c r="AL175" s="267"/>
      <c r="AM175" s="267"/>
      <c r="AN175" s="268"/>
      <c r="AO175" s="268"/>
      <c r="AP175" s="268"/>
      <c r="AQ175" s="268"/>
      <c r="AR175" s="268"/>
      <c r="AS175" s="268"/>
      <c r="AT175" s="268"/>
      <c r="AU175" s="268"/>
      <c r="AV175" s="269"/>
      <c r="AW175" s="270"/>
      <c r="AX175" s="271"/>
      <c r="AY175" s="271"/>
      <c r="AZ175" s="272"/>
      <c r="BA175" s="272"/>
      <c r="BB175" s="267"/>
      <c r="BC175" s="267"/>
      <c r="BD175" s="267"/>
      <c r="BE175" s="267"/>
      <c r="BF175" s="267"/>
      <c r="BG175" s="267"/>
      <c r="BH175" s="267"/>
      <c r="BI175" s="267"/>
      <c r="BJ175" s="267"/>
      <c r="BK175" s="267"/>
      <c r="BL175" s="267"/>
      <c r="BM175" s="267"/>
      <c r="BN175" s="267"/>
      <c r="BO175" s="267"/>
      <c r="BP175" s="267"/>
      <c r="BQ175" s="267"/>
      <c r="BR175" s="273"/>
      <c r="BS175" s="273"/>
      <c r="BT175" s="273"/>
      <c r="BU175" s="273"/>
      <c r="BV175" s="273"/>
      <c r="BW175" s="273"/>
      <c r="BX175" s="273"/>
      <c r="BY175" s="273"/>
    </row>
    <row r="176" spans="1:77">
      <c r="A176" s="262">
        <v>35200</v>
      </c>
      <c r="B176" s="263" t="s">
        <v>155</v>
      </c>
      <c r="C176" s="264">
        <v>8483</v>
      </c>
      <c r="D176" s="265"/>
      <c r="E176" s="266"/>
      <c r="F176" s="265"/>
      <c r="G176" s="265"/>
      <c r="H176" s="265"/>
      <c r="I176" s="267"/>
      <c r="J176" s="267"/>
      <c r="K176" s="267"/>
      <c r="L176" s="267"/>
      <c r="M176" s="267"/>
      <c r="N176" s="267"/>
      <c r="O176" s="267"/>
      <c r="P176" s="267"/>
      <c r="Q176" s="267"/>
      <c r="R176" s="267"/>
      <c r="S176" s="267"/>
      <c r="T176" s="267"/>
      <c r="U176" s="267"/>
      <c r="V176" s="267"/>
      <c r="W176" s="267"/>
      <c r="X176" s="267"/>
      <c r="Y176" s="267"/>
      <c r="Z176" s="267"/>
      <c r="AA176" s="267"/>
      <c r="AB176" s="267"/>
      <c r="AC176" s="267"/>
      <c r="AD176" s="267"/>
      <c r="AE176" s="267"/>
      <c r="AF176" s="267"/>
      <c r="AG176" s="267"/>
      <c r="AH176" s="267"/>
      <c r="AI176" s="267"/>
      <c r="AJ176" s="267"/>
      <c r="AK176" s="267"/>
      <c r="AL176" s="267"/>
      <c r="AM176" s="267"/>
      <c r="AN176" s="268"/>
      <c r="AO176" s="268"/>
      <c r="AP176" s="268"/>
      <c r="AQ176" s="268"/>
      <c r="AR176" s="268"/>
      <c r="AS176" s="268"/>
      <c r="AT176" s="268"/>
      <c r="AU176" s="268"/>
      <c r="AV176" s="269"/>
      <c r="AW176" s="270"/>
      <c r="AX176" s="271"/>
      <c r="AY176" s="271"/>
      <c r="AZ176" s="272"/>
      <c r="BA176" s="272"/>
      <c r="BB176" s="267"/>
      <c r="BC176" s="267"/>
      <c r="BD176" s="267"/>
      <c r="BE176" s="267"/>
      <c r="BF176" s="267"/>
      <c r="BG176" s="267"/>
      <c r="BH176" s="267"/>
      <c r="BI176" s="267"/>
      <c r="BJ176" s="267"/>
      <c r="BK176" s="267"/>
      <c r="BL176" s="267"/>
      <c r="BM176" s="267"/>
      <c r="BN176" s="267"/>
      <c r="BO176" s="267"/>
      <c r="BP176" s="267"/>
      <c r="BQ176" s="267"/>
      <c r="BR176" s="273"/>
      <c r="BS176" s="273"/>
      <c r="BT176" s="273"/>
      <c r="BU176" s="273"/>
      <c r="BV176" s="273"/>
      <c r="BW176" s="273"/>
      <c r="BX176" s="273"/>
      <c r="BY176" s="273"/>
    </row>
    <row r="177" spans="1:77">
      <c r="A177" s="262">
        <v>35300</v>
      </c>
      <c r="B177" s="263" t="s">
        <v>156</v>
      </c>
      <c r="C177" s="264">
        <v>56287</v>
      </c>
      <c r="D177" s="265"/>
      <c r="E177" s="266"/>
      <c r="F177" s="265"/>
      <c r="G177" s="265"/>
      <c r="H177" s="265"/>
      <c r="I177" s="267"/>
      <c r="J177" s="267"/>
      <c r="K177" s="267"/>
      <c r="L177" s="267"/>
      <c r="M177" s="267"/>
      <c r="N177" s="267"/>
      <c r="O177" s="267"/>
      <c r="P177" s="267"/>
      <c r="Q177" s="267"/>
      <c r="R177" s="267"/>
      <c r="S177" s="267"/>
      <c r="T177" s="267"/>
      <c r="U177" s="267"/>
      <c r="V177" s="267"/>
      <c r="W177" s="267"/>
      <c r="X177" s="267"/>
      <c r="Y177" s="267"/>
      <c r="Z177" s="267"/>
      <c r="AA177" s="267"/>
      <c r="AB177" s="267"/>
      <c r="AC177" s="267"/>
      <c r="AD177" s="267"/>
      <c r="AE177" s="267"/>
      <c r="AF177" s="267"/>
      <c r="AG177" s="267"/>
      <c r="AH177" s="267"/>
      <c r="AI177" s="267"/>
      <c r="AJ177" s="267"/>
      <c r="AK177" s="267"/>
      <c r="AL177" s="267"/>
      <c r="AM177" s="267"/>
      <c r="AN177" s="268"/>
      <c r="AO177" s="268"/>
      <c r="AP177" s="268"/>
      <c r="AQ177" s="268"/>
      <c r="AR177" s="268"/>
      <c r="AS177" s="268"/>
      <c r="AT177" s="268"/>
      <c r="AU177" s="268"/>
      <c r="AV177" s="269"/>
      <c r="AW177" s="270"/>
      <c r="AX177" s="271"/>
      <c r="AY177" s="271"/>
      <c r="AZ177" s="272"/>
      <c r="BA177" s="272"/>
      <c r="BB177" s="267"/>
      <c r="BC177" s="267"/>
      <c r="BD177" s="267"/>
      <c r="BE177" s="267"/>
      <c r="BF177" s="267"/>
      <c r="BG177" s="267"/>
      <c r="BH177" s="267"/>
      <c r="BI177" s="267"/>
      <c r="BJ177" s="267"/>
      <c r="BK177" s="267"/>
      <c r="BL177" s="267"/>
      <c r="BM177" s="267"/>
      <c r="BN177" s="267"/>
      <c r="BO177" s="267"/>
      <c r="BP177" s="267"/>
      <c r="BQ177" s="267"/>
      <c r="BR177" s="273"/>
      <c r="BS177" s="273"/>
      <c r="BT177" s="273"/>
      <c r="BU177" s="273"/>
      <c r="BV177" s="273"/>
      <c r="BW177" s="273"/>
      <c r="BX177" s="273"/>
      <c r="BY177" s="273"/>
    </row>
    <row r="178" spans="1:77">
      <c r="A178" s="262">
        <v>35305</v>
      </c>
      <c r="B178" s="263" t="s">
        <v>157</v>
      </c>
      <c r="C178" s="264">
        <v>22741</v>
      </c>
      <c r="D178" s="265"/>
      <c r="E178" s="266"/>
      <c r="F178" s="265"/>
      <c r="G178" s="265"/>
      <c r="H178" s="265"/>
      <c r="I178" s="267"/>
      <c r="J178" s="267"/>
      <c r="K178" s="267"/>
      <c r="L178" s="267"/>
      <c r="M178" s="267"/>
      <c r="N178" s="267"/>
      <c r="O178" s="267"/>
      <c r="P178" s="267"/>
      <c r="Q178" s="267"/>
      <c r="R178" s="267"/>
      <c r="S178" s="267"/>
      <c r="T178" s="267"/>
      <c r="U178" s="267"/>
      <c r="V178" s="267"/>
      <c r="W178" s="267"/>
      <c r="X178" s="267"/>
      <c r="Y178" s="267"/>
      <c r="Z178" s="267"/>
      <c r="AA178" s="267"/>
      <c r="AB178" s="267"/>
      <c r="AC178" s="267"/>
      <c r="AD178" s="267"/>
      <c r="AE178" s="267"/>
      <c r="AF178" s="267"/>
      <c r="AG178" s="267"/>
      <c r="AH178" s="267"/>
      <c r="AI178" s="267"/>
      <c r="AJ178" s="267"/>
      <c r="AK178" s="267"/>
      <c r="AL178" s="267"/>
      <c r="AM178" s="267"/>
      <c r="AN178" s="268"/>
      <c r="AO178" s="268"/>
      <c r="AP178" s="268"/>
      <c r="AQ178" s="268"/>
      <c r="AR178" s="268"/>
      <c r="AS178" s="268"/>
      <c r="AT178" s="268"/>
      <c r="AU178" s="268"/>
      <c r="AV178" s="269"/>
      <c r="AW178" s="270"/>
      <c r="AX178" s="271"/>
      <c r="AY178" s="271"/>
      <c r="AZ178" s="272"/>
      <c r="BA178" s="272"/>
      <c r="BB178" s="267"/>
      <c r="BC178" s="267"/>
      <c r="BD178" s="267"/>
      <c r="BE178" s="267"/>
      <c r="BF178" s="267"/>
      <c r="BG178" s="267"/>
      <c r="BH178" s="267"/>
      <c r="BI178" s="267"/>
      <c r="BJ178" s="267"/>
      <c r="BK178" s="267"/>
      <c r="BL178" s="267"/>
      <c r="BM178" s="267"/>
      <c r="BN178" s="267"/>
      <c r="BO178" s="267"/>
      <c r="BP178" s="267"/>
      <c r="BQ178" s="267"/>
      <c r="BR178" s="273"/>
      <c r="BS178" s="273"/>
      <c r="BT178" s="273"/>
      <c r="BU178" s="273"/>
      <c r="BV178" s="273"/>
      <c r="BW178" s="273"/>
      <c r="BX178" s="273"/>
      <c r="BY178" s="273"/>
    </row>
    <row r="179" spans="1:77">
      <c r="A179" s="262">
        <v>35400</v>
      </c>
      <c r="B179" s="263" t="s">
        <v>158</v>
      </c>
      <c r="C179" s="264">
        <v>45624</v>
      </c>
      <c r="D179" s="265"/>
      <c r="E179" s="266"/>
      <c r="F179" s="265"/>
      <c r="G179" s="265"/>
      <c r="H179" s="265"/>
      <c r="I179" s="267"/>
      <c r="J179" s="267"/>
      <c r="K179" s="267"/>
      <c r="L179" s="267"/>
      <c r="M179" s="267"/>
      <c r="N179" s="267"/>
      <c r="O179" s="267"/>
      <c r="P179" s="267"/>
      <c r="Q179" s="267"/>
      <c r="R179" s="267"/>
      <c r="S179" s="267"/>
      <c r="T179" s="267"/>
      <c r="U179" s="267"/>
      <c r="V179" s="267"/>
      <c r="W179" s="267"/>
      <c r="X179" s="267"/>
      <c r="Y179" s="267"/>
      <c r="Z179" s="267"/>
      <c r="AA179" s="267"/>
      <c r="AB179" s="267"/>
      <c r="AC179" s="267"/>
      <c r="AD179" s="267"/>
      <c r="AE179" s="267"/>
      <c r="AF179" s="267"/>
      <c r="AG179" s="267"/>
      <c r="AH179" s="267"/>
      <c r="AI179" s="267"/>
      <c r="AJ179" s="267"/>
      <c r="AK179" s="267"/>
      <c r="AL179" s="267"/>
      <c r="AM179" s="267"/>
      <c r="AN179" s="268"/>
      <c r="AO179" s="268"/>
      <c r="AP179" s="268"/>
      <c r="AQ179" s="268"/>
      <c r="AR179" s="268"/>
      <c r="AS179" s="268"/>
      <c r="AT179" s="268"/>
      <c r="AU179" s="268"/>
      <c r="AV179" s="269"/>
      <c r="AW179" s="270"/>
      <c r="AX179" s="271"/>
      <c r="AY179" s="271"/>
      <c r="AZ179" s="272"/>
      <c r="BA179" s="272"/>
      <c r="BB179" s="267"/>
      <c r="BC179" s="267"/>
      <c r="BD179" s="267"/>
      <c r="BE179" s="267"/>
      <c r="BF179" s="267"/>
      <c r="BG179" s="267"/>
      <c r="BH179" s="267"/>
      <c r="BI179" s="267"/>
      <c r="BJ179" s="267"/>
      <c r="BK179" s="267"/>
      <c r="BL179" s="267"/>
      <c r="BM179" s="267"/>
      <c r="BN179" s="267"/>
      <c r="BO179" s="267"/>
      <c r="BP179" s="267"/>
      <c r="BQ179" s="267"/>
      <c r="BR179" s="273"/>
      <c r="BS179" s="273"/>
      <c r="BT179" s="273"/>
      <c r="BU179" s="273"/>
      <c r="BV179" s="273"/>
      <c r="BW179" s="273"/>
      <c r="BX179" s="273"/>
      <c r="BY179" s="273"/>
    </row>
    <row r="180" spans="1:77">
      <c r="A180" s="262">
        <v>35401</v>
      </c>
      <c r="B180" s="263" t="s">
        <v>159</v>
      </c>
      <c r="C180" s="264">
        <v>460</v>
      </c>
      <c r="D180" s="265"/>
      <c r="E180" s="266"/>
      <c r="F180" s="265"/>
      <c r="G180" s="265"/>
      <c r="H180" s="265"/>
      <c r="I180" s="267"/>
      <c r="J180" s="267"/>
      <c r="K180" s="267"/>
      <c r="L180" s="267"/>
      <c r="M180" s="267"/>
      <c r="N180" s="267"/>
      <c r="O180" s="267"/>
      <c r="P180" s="267"/>
      <c r="Q180" s="267"/>
      <c r="R180" s="267"/>
      <c r="S180" s="267"/>
      <c r="T180" s="267"/>
      <c r="U180" s="267"/>
      <c r="V180" s="267"/>
      <c r="W180" s="267"/>
      <c r="X180" s="267"/>
      <c r="Y180" s="267"/>
      <c r="Z180" s="267"/>
      <c r="AA180" s="267"/>
      <c r="AB180" s="267"/>
      <c r="AC180" s="267"/>
      <c r="AD180" s="267"/>
      <c r="AE180" s="267"/>
      <c r="AF180" s="267"/>
      <c r="AG180" s="267"/>
      <c r="AH180" s="267"/>
      <c r="AI180" s="267"/>
      <c r="AJ180" s="267"/>
      <c r="AK180" s="267"/>
      <c r="AL180" s="267"/>
      <c r="AM180" s="267"/>
      <c r="AN180" s="268"/>
      <c r="AO180" s="268"/>
      <c r="AP180" s="268"/>
      <c r="AQ180" s="268"/>
      <c r="AR180" s="268"/>
      <c r="AS180" s="268"/>
      <c r="AT180" s="268"/>
      <c r="AU180" s="268"/>
      <c r="AV180" s="269"/>
      <c r="AW180" s="270"/>
      <c r="AX180" s="271"/>
      <c r="AY180" s="271"/>
      <c r="AZ180" s="272"/>
      <c r="BA180" s="272"/>
      <c r="BB180" s="267"/>
      <c r="BC180" s="267"/>
      <c r="BD180" s="267"/>
      <c r="BE180" s="267"/>
      <c r="BF180" s="267"/>
      <c r="BG180" s="267"/>
      <c r="BH180" s="267"/>
      <c r="BI180" s="267"/>
      <c r="BJ180" s="267"/>
      <c r="BK180" s="267"/>
      <c r="BL180" s="267"/>
      <c r="BM180" s="267"/>
      <c r="BN180" s="267"/>
      <c r="BO180" s="267"/>
      <c r="BP180" s="267"/>
      <c r="BQ180" s="267"/>
      <c r="BR180" s="273"/>
      <c r="BS180" s="273"/>
      <c r="BT180" s="273"/>
      <c r="BU180" s="273"/>
      <c r="BV180" s="273"/>
      <c r="BW180" s="273"/>
      <c r="BX180" s="273"/>
      <c r="BY180" s="273"/>
    </row>
    <row r="181" spans="1:77">
      <c r="A181" s="262">
        <v>35405</v>
      </c>
      <c r="B181" s="263" t="s">
        <v>160</v>
      </c>
      <c r="C181" s="264">
        <v>14550</v>
      </c>
      <c r="D181" s="265"/>
      <c r="E181" s="266"/>
      <c r="F181" s="265"/>
      <c r="G181" s="265"/>
      <c r="H181" s="265"/>
      <c r="I181" s="267"/>
      <c r="J181" s="267"/>
      <c r="K181" s="267"/>
      <c r="L181" s="267"/>
      <c r="M181" s="267"/>
      <c r="N181" s="267"/>
      <c r="O181" s="267"/>
      <c r="P181" s="267"/>
      <c r="Q181" s="267"/>
      <c r="R181" s="267"/>
      <c r="S181" s="267"/>
      <c r="T181" s="267"/>
      <c r="U181" s="267"/>
      <c r="V181" s="267"/>
      <c r="W181" s="267"/>
      <c r="X181" s="267"/>
      <c r="Y181" s="267"/>
      <c r="Z181" s="267"/>
      <c r="AA181" s="267"/>
      <c r="AB181" s="267"/>
      <c r="AC181" s="267"/>
      <c r="AD181" s="267"/>
      <c r="AE181" s="267"/>
      <c r="AF181" s="267"/>
      <c r="AG181" s="267"/>
      <c r="AH181" s="267"/>
      <c r="AI181" s="267"/>
      <c r="AJ181" s="267"/>
      <c r="AK181" s="267"/>
      <c r="AL181" s="267"/>
      <c r="AM181" s="267"/>
      <c r="AN181" s="268"/>
      <c r="AO181" s="268"/>
      <c r="AP181" s="268"/>
      <c r="AQ181" s="268"/>
      <c r="AR181" s="268"/>
      <c r="AS181" s="268"/>
      <c r="AT181" s="268"/>
      <c r="AU181" s="268"/>
      <c r="AV181" s="269"/>
      <c r="AW181" s="270"/>
      <c r="AX181" s="271"/>
      <c r="AY181" s="271"/>
      <c r="AZ181" s="272"/>
      <c r="BA181" s="272"/>
      <c r="BB181" s="267"/>
      <c r="BC181" s="267"/>
      <c r="BD181" s="267"/>
      <c r="BE181" s="267"/>
      <c r="BF181" s="267"/>
      <c r="BG181" s="267"/>
      <c r="BH181" s="267"/>
      <c r="BI181" s="267"/>
      <c r="BJ181" s="267"/>
      <c r="BK181" s="267"/>
      <c r="BL181" s="267"/>
      <c r="BM181" s="267"/>
      <c r="BN181" s="267"/>
      <c r="BO181" s="267"/>
      <c r="BP181" s="267"/>
      <c r="BQ181" s="267"/>
      <c r="BR181" s="273"/>
      <c r="BS181" s="273"/>
      <c r="BT181" s="273"/>
      <c r="BU181" s="273"/>
      <c r="BV181" s="273"/>
      <c r="BW181" s="273"/>
      <c r="BX181" s="273"/>
      <c r="BY181" s="273"/>
    </row>
    <row r="182" spans="1:77">
      <c r="A182" s="262">
        <v>35500</v>
      </c>
      <c r="B182" s="263" t="s">
        <v>161</v>
      </c>
      <c r="C182" s="264">
        <v>59595</v>
      </c>
      <c r="D182" s="265"/>
      <c r="E182" s="266"/>
      <c r="F182" s="265"/>
      <c r="G182" s="265"/>
      <c r="H182" s="265"/>
      <c r="I182" s="267"/>
      <c r="J182" s="267"/>
      <c r="K182" s="267"/>
      <c r="L182" s="267"/>
      <c r="M182" s="267"/>
      <c r="N182" s="267"/>
      <c r="O182" s="267"/>
      <c r="P182" s="267"/>
      <c r="Q182" s="267"/>
      <c r="R182" s="267"/>
      <c r="S182" s="267"/>
      <c r="T182" s="267"/>
      <c r="U182" s="267"/>
      <c r="V182" s="267"/>
      <c r="W182" s="267"/>
      <c r="X182" s="267"/>
      <c r="Y182" s="267"/>
      <c r="Z182" s="267"/>
      <c r="AA182" s="267"/>
      <c r="AB182" s="267"/>
      <c r="AC182" s="267"/>
      <c r="AD182" s="267"/>
      <c r="AE182" s="267"/>
      <c r="AF182" s="267"/>
      <c r="AG182" s="267"/>
      <c r="AH182" s="267"/>
      <c r="AI182" s="267"/>
      <c r="AJ182" s="267"/>
      <c r="AK182" s="267"/>
      <c r="AL182" s="267"/>
      <c r="AM182" s="267"/>
      <c r="AN182" s="268"/>
      <c r="AO182" s="268"/>
      <c r="AP182" s="268"/>
      <c r="AQ182" s="268"/>
      <c r="AR182" s="268"/>
      <c r="AS182" s="268"/>
      <c r="AT182" s="268"/>
      <c r="AU182" s="268"/>
      <c r="AV182" s="269"/>
      <c r="AW182" s="270"/>
      <c r="AX182" s="271"/>
      <c r="AY182" s="271"/>
      <c r="AZ182" s="272"/>
      <c r="BA182" s="272"/>
      <c r="BB182" s="267"/>
      <c r="BC182" s="267"/>
      <c r="BD182" s="267"/>
      <c r="BE182" s="267"/>
      <c r="BF182" s="267"/>
      <c r="BG182" s="267"/>
      <c r="BH182" s="267"/>
      <c r="BI182" s="267"/>
      <c r="BJ182" s="267"/>
      <c r="BK182" s="267"/>
      <c r="BL182" s="267"/>
      <c r="BM182" s="267"/>
      <c r="BN182" s="267"/>
      <c r="BO182" s="267"/>
      <c r="BP182" s="267"/>
      <c r="BQ182" s="267"/>
      <c r="BR182" s="273"/>
      <c r="BS182" s="273"/>
      <c r="BT182" s="273"/>
      <c r="BU182" s="273"/>
      <c r="BV182" s="273"/>
      <c r="BW182" s="273"/>
      <c r="BX182" s="273"/>
      <c r="BY182" s="273"/>
    </row>
    <row r="183" spans="1:77">
      <c r="A183" s="262">
        <v>35600</v>
      </c>
      <c r="B183" s="263" t="s">
        <v>162</v>
      </c>
      <c r="C183" s="264">
        <v>26580</v>
      </c>
      <c r="D183" s="265"/>
      <c r="E183" s="266"/>
      <c r="F183" s="265"/>
      <c r="G183" s="265"/>
      <c r="H183" s="265"/>
      <c r="I183" s="267"/>
      <c r="J183" s="267"/>
      <c r="K183" s="267"/>
      <c r="L183" s="267"/>
      <c r="M183" s="267"/>
      <c r="N183" s="267"/>
      <c r="O183" s="267"/>
      <c r="P183" s="267"/>
      <c r="Q183" s="267"/>
      <c r="R183" s="267"/>
      <c r="S183" s="267"/>
      <c r="T183" s="267"/>
      <c r="U183" s="267"/>
      <c r="V183" s="267"/>
      <c r="W183" s="267"/>
      <c r="X183" s="267"/>
      <c r="Y183" s="267"/>
      <c r="Z183" s="267"/>
      <c r="AA183" s="267"/>
      <c r="AB183" s="267"/>
      <c r="AC183" s="267"/>
      <c r="AD183" s="267"/>
      <c r="AE183" s="267"/>
      <c r="AF183" s="267"/>
      <c r="AG183" s="267"/>
      <c r="AH183" s="267"/>
      <c r="AI183" s="267"/>
      <c r="AJ183" s="267"/>
      <c r="AK183" s="267"/>
      <c r="AL183" s="267"/>
      <c r="AM183" s="267"/>
      <c r="AN183" s="268"/>
      <c r="AO183" s="268"/>
      <c r="AP183" s="268"/>
      <c r="AQ183" s="268"/>
      <c r="AR183" s="268"/>
      <c r="AS183" s="268"/>
      <c r="AT183" s="268"/>
      <c r="AU183" s="268"/>
      <c r="AV183" s="269"/>
      <c r="AW183" s="270"/>
      <c r="AX183" s="271"/>
      <c r="AY183" s="271"/>
      <c r="AZ183" s="272"/>
      <c r="BA183" s="272"/>
      <c r="BB183" s="267"/>
      <c r="BC183" s="267"/>
      <c r="BD183" s="267"/>
      <c r="BE183" s="267"/>
      <c r="BF183" s="267"/>
      <c r="BG183" s="267"/>
      <c r="BH183" s="267"/>
      <c r="BI183" s="267"/>
      <c r="BJ183" s="267"/>
      <c r="BK183" s="267"/>
      <c r="BL183" s="267"/>
      <c r="BM183" s="267"/>
      <c r="BN183" s="267"/>
      <c r="BO183" s="267"/>
      <c r="BP183" s="267"/>
      <c r="BQ183" s="267"/>
      <c r="BR183" s="273"/>
      <c r="BS183" s="273"/>
      <c r="BT183" s="273"/>
      <c r="BU183" s="273"/>
      <c r="BV183" s="273"/>
      <c r="BW183" s="273"/>
      <c r="BX183" s="273"/>
      <c r="BY183" s="273"/>
    </row>
    <row r="184" spans="1:77">
      <c r="A184" s="262">
        <v>35700</v>
      </c>
      <c r="B184" s="263" t="s">
        <v>163</v>
      </c>
      <c r="C184" s="264">
        <v>14728</v>
      </c>
      <c r="D184" s="265"/>
      <c r="E184" s="266"/>
      <c r="F184" s="265"/>
      <c r="G184" s="265"/>
      <c r="H184" s="265"/>
      <c r="I184" s="267"/>
      <c r="J184" s="267"/>
      <c r="K184" s="267"/>
      <c r="L184" s="267"/>
      <c r="M184" s="267"/>
      <c r="N184" s="267"/>
      <c r="O184" s="267"/>
      <c r="P184" s="267"/>
      <c r="Q184" s="267"/>
      <c r="R184" s="267"/>
      <c r="S184" s="267"/>
      <c r="T184" s="267"/>
      <c r="U184" s="267"/>
      <c r="V184" s="267"/>
      <c r="W184" s="267"/>
      <c r="X184" s="267"/>
      <c r="Y184" s="267"/>
      <c r="Z184" s="267"/>
      <c r="AA184" s="267"/>
      <c r="AB184" s="267"/>
      <c r="AC184" s="267"/>
      <c r="AD184" s="267"/>
      <c r="AE184" s="267"/>
      <c r="AF184" s="267"/>
      <c r="AG184" s="267"/>
      <c r="AH184" s="267"/>
      <c r="AI184" s="267"/>
      <c r="AJ184" s="267"/>
      <c r="AK184" s="267"/>
      <c r="AL184" s="267"/>
      <c r="AM184" s="267"/>
      <c r="AN184" s="268"/>
      <c r="AO184" s="268"/>
      <c r="AP184" s="268"/>
      <c r="AQ184" s="268"/>
      <c r="AR184" s="268"/>
      <c r="AS184" s="268"/>
      <c r="AT184" s="268"/>
      <c r="AU184" s="268"/>
      <c r="AV184" s="269"/>
      <c r="AW184" s="270"/>
      <c r="AX184" s="271"/>
      <c r="AY184" s="271"/>
      <c r="AZ184" s="272"/>
      <c r="BA184" s="272"/>
      <c r="BB184" s="267"/>
      <c r="BC184" s="267"/>
      <c r="BD184" s="267"/>
      <c r="BE184" s="267"/>
      <c r="BF184" s="267"/>
      <c r="BG184" s="267"/>
      <c r="BH184" s="267"/>
      <c r="BI184" s="267"/>
      <c r="BJ184" s="267"/>
      <c r="BK184" s="267"/>
      <c r="BL184" s="267"/>
      <c r="BM184" s="267"/>
      <c r="BN184" s="267"/>
      <c r="BO184" s="267"/>
      <c r="BP184" s="267"/>
      <c r="BQ184" s="267"/>
      <c r="BR184" s="273"/>
      <c r="BS184" s="273"/>
      <c r="BT184" s="273"/>
      <c r="BU184" s="273"/>
      <c r="BV184" s="273"/>
      <c r="BW184" s="273"/>
      <c r="BX184" s="273"/>
      <c r="BY184" s="273"/>
    </row>
    <row r="185" spans="1:77">
      <c r="A185" s="262">
        <v>35800</v>
      </c>
      <c r="B185" s="263" t="s">
        <v>164</v>
      </c>
      <c r="C185" s="264">
        <v>20567</v>
      </c>
      <c r="D185" s="265"/>
      <c r="E185" s="266"/>
      <c r="F185" s="265"/>
      <c r="G185" s="265"/>
      <c r="H185" s="265"/>
      <c r="I185" s="267"/>
      <c r="J185" s="267"/>
      <c r="K185" s="267"/>
      <c r="L185" s="267"/>
      <c r="M185" s="267"/>
      <c r="N185" s="267"/>
      <c r="O185" s="267"/>
      <c r="P185" s="267"/>
      <c r="Q185" s="267"/>
      <c r="R185" s="267"/>
      <c r="S185" s="267"/>
      <c r="T185" s="267"/>
      <c r="U185" s="267"/>
      <c r="V185" s="267"/>
      <c r="W185" s="267"/>
      <c r="X185" s="267"/>
      <c r="Y185" s="267"/>
      <c r="Z185" s="267"/>
      <c r="AA185" s="267"/>
      <c r="AB185" s="267"/>
      <c r="AC185" s="267"/>
      <c r="AD185" s="267"/>
      <c r="AE185" s="267"/>
      <c r="AF185" s="267"/>
      <c r="AG185" s="267"/>
      <c r="AH185" s="267"/>
      <c r="AI185" s="267"/>
      <c r="AJ185" s="267"/>
      <c r="AK185" s="267"/>
      <c r="AL185" s="267"/>
      <c r="AM185" s="267"/>
      <c r="AN185" s="268"/>
      <c r="AO185" s="268"/>
      <c r="AP185" s="268"/>
      <c r="AQ185" s="268"/>
      <c r="AR185" s="268"/>
      <c r="AS185" s="268"/>
      <c r="AT185" s="268"/>
      <c r="AU185" s="268"/>
      <c r="AV185" s="269"/>
      <c r="AW185" s="270"/>
      <c r="AX185" s="271"/>
      <c r="AY185" s="271"/>
      <c r="AZ185" s="272"/>
      <c r="BA185" s="272"/>
      <c r="BB185" s="267"/>
      <c r="BC185" s="267"/>
      <c r="BD185" s="267"/>
      <c r="BE185" s="267"/>
      <c r="BF185" s="267"/>
      <c r="BG185" s="267"/>
      <c r="BH185" s="267"/>
      <c r="BI185" s="267"/>
      <c r="BJ185" s="267"/>
      <c r="BK185" s="267"/>
      <c r="BL185" s="267"/>
      <c r="BM185" s="267"/>
      <c r="BN185" s="267"/>
      <c r="BO185" s="267"/>
      <c r="BP185" s="267"/>
      <c r="BQ185" s="267"/>
      <c r="BR185" s="273"/>
      <c r="BS185" s="273"/>
      <c r="BT185" s="273"/>
      <c r="BU185" s="273"/>
      <c r="BV185" s="273"/>
      <c r="BW185" s="273"/>
      <c r="BX185" s="273"/>
      <c r="BY185" s="273"/>
    </row>
    <row r="186" spans="1:77">
      <c r="A186" s="262">
        <v>35805</v>
      </c>
      <c r="B186" s="263" t="s">
        <v>165</v>
      </c>
      <c r="C186" s="264">
        <v>4236</v>
      </c>
      <c r="D186" s="265"/>
      <c r="E186" s="266"/>
      <c r="F186" s="265"/>
      <c r="G186" s="265"/>
      <c r="H186" s="265"/>
      <c r="I186" s="267"/>
      <c r="J186" s="267"/>
      <c r="K186" s="267"/>
      <c r="L186" s="267"/>
      <c r="M186" s="267"/>
      <c r="N186" s="267"/>
      <c r="O186" s="267"/>
      <c r="P186" s="267"/>
      <c r="Q186" s="267"/>
      <c r="R186" s="267"/>
      <c r="S186" s="267"/>
      <c r="T186" s="267"/>
      <c r="U186" s="267"/>
      <c r="V186" s="267"/>
      <c r="W186" s="267"/>
      <c r="X186" s="267"/>
      <c r="Y186" s="267"/>
      <c r="Z186" s="267"/>
      <c r="AA186" s="267"/>
      <c r="AB186" s="267"/>
      <c r="AC186" s="267"/>
      <c r="AD186" s="267"/>
      <c r="AE186" s="267"/>
      <c r="AF186" s="267"/>
      <c r="AG186" s="267"/>
      <c r="AH186" s="267"/>
      <c r="AI186" s="267"/>
      <c r="AJ186" s="267"/>
      <c r="AK186" s="267"/>
      <c r="AL186" s="267"/>
      <c r="AM186" s="267"/>
      <c r="AN186" s="268"/>
      <c r="AO186" s="268"/>
      <c r="AP186" s="268"/>
      <c r="AQ186" s="268"/>
      <c r="AR186" s="268"/>
      <c r="AS186" s="268"/>
      <c r="AT186" s="268"/>
      <c r="AU186" s="268"/>
      <c r="AV186" s="269"/>
      <c r="AW186" s="270"/>
      <c r="AX186" s="271"/>
      <c r="AY186" s="271"/>
      <c r="AZ186" s="272"/>
      <c r="BA186" s="272"/>
      <c r="BB186" s="267"/>
      <c r="BC186" s="267"/>
      <c r="BD186" s="267"/>
      <c r="BE186" s="267"/>
      <c r="BF186" s="267"/>
      <c r="BG186" s="267"/>
      <c r="BH186" s="267"/>
      <c r="BI186" s="267"/>
      <c r="BJ186" s="267"/>
      <c r="BK186" s="267"/>
      <c r="BL186" s="267"/>
      <c r="BM186" s="267"/>
      <c r="BN186" s="267"/>
      <c r="BO186" s="267"/>
      <c r="BP186" s="267"/>
      <c r="BQ186" s="267"/>
      <c r="BR186" s="273"/>
      <c r="BS186" s="273"/>
      <c r="BT186" s="273"/>
      <c r="BU186" s="273"/>
      <c r="BV186" s="273"/>
      <c r="BW186" s="273"/>
      <c r="BX186" s="273"/>
      <c r="BY186" s="273"/>
    </row>
    <row r="187" spans="1:77">
      <c r="A187" s="262">
        <v>35900</v>
      </c>
      <c r="B187" s="263" t="s">
        <v>166</v>
      </c>
      <c r="C187" s="264">
        <v>36484</v>
      </c>
      <c r="D187" s="265"/>
      <c r="E187" s="266"/>
      <c r="F187" s="265"/>
      <c r="G187" s="265"/>
      <c r="H187" s="265"/>
      <c r="I187" s="267"/>
      <c r="J187" s="267"/>
      <c r="K187" s="267"/>
      <c r="L187" s="267"/>
      <c r="M187" s="267"/>
      <c r="N187" s="267"/>
      <c r="O187" s="267"/>
      <c r="P187" s="267"/>
      <c r="Q187" s="267"/>
      <c r="R187" s="267"/>
      <c r="S187" s="267"/>
      <c r="T187" s="267"/>
      <c r="U187" s="267"/>
      <c r="V187" s="267"/>
      <c r="W187" s="267"/>
      <c r="X187" s="267"/>
      <c r="Y187" s="267"/>
      <c r="Z187" s="267"/>
      <c r="AA187" s="267"/>
      <c r="AB187" s="267"/>
      <c r="AC187" s="267"/>
      <c r="AD187" s="267"/>
      <c r="AE187" s="267"/>
      <c r="AF187" s="267"/>
      <c r="AG187" s="267"/>
      <c r="AH187" s="267"/>
      <c r="AI187" s="267"/>
      <c r="AJ187" s="267"/>
      <c r="AK187" s="267"/>
      <c r="AL187" s="267"/>
      <c r="AM187" s="267"/>
      <c r="AN187" s="268"/>
      <c r="AO187" s="268"/>
      <c r="AP187" s="268"/>
      <c r="AQ187" s="268"/>
      <c r="AR187" s="268"/>
      <c r="AS187" s="268"/>
      <c r="AT187" s="268"/>
      <c r="AU187" s="268"/>
      <c r="AV187" s="269"/>
      <c r="AW187" s="270"/>
      <c r="AX187" s="271"/>
      <c r="AY187" s="271"/>
      <c r="AZ187" s="272"/>
      <c r="BA187" s="272"/>
      <c r="BB187" s="267"/>
      <c r="BC187" s="267"/>
      <c r="BD187" s="267"/>
      <c r="BE187" s="267"/>
      <c r="BF187" s="267"/>
      <c r="BG187" s="267"/>
      <c r="BH187" s="267"/>
      <c r="BI187" s="267"/>
      <c r="BJ187" s="267"/>
      <c r="BK187" s="267"/>
      <c r="BL187" s="267"/>
      <c r="BM187" s="267"/>
      <c r="BN187" s="267"/>
      <c r="BO187" s="267"/>
      <c r="BP187" s="267"/>
      <c r="BQ187" s="267"/>
      <c r="BR187" s="273"/>
      <c r="BS187" s="273"/>
      <c r="BT187" s="273"/>
      <c r="BU187" s="273"/>
      <c r="BV187" s="273"/>
      <c r="BW187" s="273"/>
      <c r="BX187" s="273"/>
      <c r="BY187" s="273"/>
    </row>
    <row r="188" spans="1:77">
      <c r="A188" s="262">
        <v>35905</v>
      </c>
      <c r="B188" s="263" t="s">
        <v>167</v>
      </c>
      <c r="C188" s="264">
        <v>5210</v>
      </c>
      <c r="D188" s="265"/>
      <c r="E188" s="266"/>
      <c r="F188" s="265"/>
      <c r="G188" s="265"/>
      <c r="H188" s="265"/>
      <c r="I188" s="267"/>
      <c r="J188" s="267"/>
      <c r="K188" s="267"/>
      <c r="L188" s="267"/>
      <c r="M188" s="267"/>
      <c r="N188" s="267"/>
      <c r="O188" s="267"/>
      <c r="P188" s="267"/>
      <c r="Q188" s="267"/>
      <c r="R188" s="267"/>
      <c r="S188" s="267"/>
      <c r="T188" s="267"/>
      <c r="U188" s="267"/>
      <c r="V188" s="267"/>
      <c r="W188" s="267"/>
      <c r="X188" s="267"/>
      <c r="Y188" s="267"/>
      <c r="Z188" s="267"/>
      <c r="AA188" s="267"/>
      <c r="AB188" s="267"/>
      <c r="AC188" s="267"/>
      <c r="AD188" s="267"/>
      <c r="AE188" s="267"/>
      <c r="AF188" s="267"/>
      <c r="AG188" s="267"/>
      <c r="AH188" s="267"/>
      <c r="AI188" s="267"/>
      <c r="AJ188" s="267"/>
      <c r="AK188" s="267"/>
      <c r="AL188" s="267"/>
      <c r="AM188" s="267"/>
      <c r="AN188" s="268"/>
      <c r="AO188" s="268"/>
      <c r="AP188" s="268"/>
      <c r="AQ188" s="268"/>
      <c r="AR188" s="268"/>
      <c r="AS188" s="268"/>
      <c r="AT188" s="268"/>
      <c r="AU188" s="268"/>
      <c r="AV188" s="269"/>
      <c r="AW188" s="270"/>
      <c r="AX188" s="271"/>
      <c r="AY188" s="271"/>
      <c r="AZ188" s="272"/>
      <c r="BA188" s="272"/>
      <c r="BB188" s="267"/>
      <c r="BC188" s="267"/>
      <c r="BD188" s="267"/>
      <c r="BE188" s="267"/>
      <c r="BF188" s="267"/>
      <c r="BG188" s="267"/>
      <c r="BH188" s="267"/>
      <c r="BI188" s="267"/>
      <c r="BJ188" s="267"/>
      <c r="BK188" s="267"/>
      <c r="BL188" s="267"/>
      <c r="BM188" s="267"/>
      <c r="BN188" s="267"/>
      <c r="BO188" s="267"/>
      <c r="BP188" s="267"/>
      <c r="BQ188" s="267"/>
      <c r="BR188" s="273"/>
      <c r="BS188" s="273"/>
      <c r="BT188" s="273"/>
      <c r="BU188" s="273"/>
      <c r="BV188" s="273"/>
      <c r="BW188" s="273"/>
      <c r="BX188" s="273"/>
      <c r="BY188" s="273"/>
    </row>
    <row r="189" spans="1:77">
      <c r="A189" s="262">
        <v>36000</v>
      </c>
      <c r="B189" s="263" t="s">
        <v>168</v>
      </c>
      <c r="C189" s="264">
        <v>881255</v>
      </c>
      <c r="D189" s="265"/>
      <c r="E189" s="266"/>
      <c r="F189" s="265"/>
      <c r="G189" s="265"/>
      <c r="H189" s="265"/>
      <c r="I189" s="267"/>
      <c r="J189" s="267"/>
      <c r="K189" s="267"/>
      <c r="L189" s="267"/>
      <c r="M189" s="267"/>
      <c r="N189" s="267"/>
      <c r="O189" s="267"/>
      <c r="P189" s="267"/>
      <c r="Q189" s="267"/>
      <c r="R189" s="267"/>
      <c r="S189" s="267"/>
      <c r="T189" s="267"/>
      <c r="U189" s="267"/>
      <c r="V189" s="267"/>
      <c r="W189" s="267"/>
      <c r="X189" s="267"/>
      <c r="Y189" s="267"/>
      <c r="Z189" s="267"/>
      <c r="AA189" s="267"/>
      <c r="AB189" s="267"/>
      <c r="AC189" s="267"/>
      <c r="AD189" s="267"/>
      <c r="AE189" s="267"/>
      <c r="AF189" s="267"/>
      <c r="AG189" s="267"/>
      <c r="AH189" s="267"/>
      <c r="AI189" s="267"/>
      <c r="AJ189" s="267"/>
      <c r="AK189" s="267"/>
      <c r="AL189" s="267"/>
      <c r="AM189" s="267"/>
      <c r="AN189" s="268"/>
      <c r="AO189" s="268"/>
      <c r="AP189" s="268"/>
      <c r="AQ189" s="268"/>
      <c r="AR189" s="268"/>
      <c r="AS189" s="268"/>
      <c r="AT189" s="268"/>
      <c r="AU189" s="268"/>
      <c r="AV189" s="269"/>
      <c r="AW189" s="270"/>
      <c r="AX189" s="271"/>
      <c r="AY189" s="271"/>
      <c r="AZ189" s="272"/>
      <c r="BA189" s="272"/>
      <c r="BB189" s="267"/>
      <c r="BC189" s="267"/>
      <c r="BD189" s="267"/>
      <c r="BE189" s="267"/>
      <c r="BF189" s="267"/>
      <c r="BG189" s="267"/>
      <c r="BH189" s="267"/>
      <c r="BI189" s="267"/>
      <c r="BJ189" s="267"/>
      <c r="BK189" s="267"/>
      <c r="BL189" s="267"/>
      <c r="BM189" s="267"/>
      <c r="BN189" s="267"/>
      <c r="BO189" s="267"/>
      <c r="BP189" s="267"/>
      <c r="BQ189" s="267"/>
      <c r="BR189" s="273"/>
      <c r="BS189" s="273"/>
      <c r="BT189" s="273"/>
      <c r="BU189" s="273"/>
      <c r="BV189" s="273"/>
      <c r="BW189" s="273"/>
      <c r="BX189" s="273"/>
      <c r="BY189" s="273"/>
    </row>
    <row r="190" spans="1:77">
      <c r="A190" s="262">
        <v>36001</v>
      </c>
      <c r="B190" s="263" t="s">
        <v>169</v>
      </c>
      <c r="C190" s="264">
        <v>0</v>
      </c>
      <c r="D190" s="265"/>
      <c r="E190" s="266"/>
      <c r="F190" s="265"/>
      <c r="G190" s="265"/>
      <c r="H190" s="265"/>
      <c r="I190" s="267"/>
      <c r="J190" s="267"/>
      <c r="K190" s="267"/>
      <c r="L190" s="267"/>
      <c r="M190" s="267"/>
      <c r="N190" s="267"/>
      <c r="O190" s="267"/>
      <c r="P190" s="267"/>
      <c r="Q190" s="267"/>
      <c r="R190" s="267"/>
      <c r="S190" s="267"/>
      <c r="T190" s="267"/>
      <c r="U190" s="267"/>
      <c r="V190" s="267"/>
      <c r="W190" s="267"/>
      <c r="X190" s="267"/>
      <c r="Y190" s="267"/>
      <c r="Z190" s="267"/>
      <c r="AA190" s="267"/>
      <c r="AB190" s="267"/>
      <c r="AC190" s="267"/>
      <c r="AD190" s="267"/>
      <c r="AE190" s="267"/>
      <c r="AF190" s="267"/>
      <c r="AG190" s="267"/>
      <c r="AH190" s="267"/>
      <c r="AI190" s="267"/>
      <c r="AJ190" s="267"/>
      <c r="AK190" s="267"/>
      <c r="AL190" s="267"/>
      <c r="AM190" s="267"/>
      <c r="AN190" s="268"/>
      <c r="AO190" s="268"/>
      <c r="AP190" s="268"/>
      <c r="AQ190" s="268"/>
      <c r="AR190" s="268"/>
      <c r="AS190" s="268"/>
      <c r="AT190" s="268"/>
      <c r="AU190" s="268"/>
      <c r="AV190" s="269"/>
      <c r="AW190" s="270"/>
      <c r="AX190" s="271"/>
      <c r="AY190" s="271"/>
      <c r="AZ190" s="272"/>
      <c r="BA190" s="272"/>
      <c r="BB190" s="267"/>
      <c r="BC190" s="267"/>
      <c r="BD190" s="267"/>
      <c r="BE190" s="267"/>
      <c r="BF190" s="267"/>
      <c r="BG190" s="267"/>
      <c r="BH190" s="267"/>
      <c r="BI190" s="267"/>
      <c r="BJ190" s="267"/>
      <c r="BK190" s="267"/>
      <c r="BL190" s="267"/>
      <c r="BM190" s="267"/>
      <c r="BN190" s="267"/>
      <c r="BO190" s="267"/>
      <c r="BP190" s="267"/>
      <c r="BQ190" s="267"/>
      <c r="BR190" s="273"/>
      <c r="BS190" s="273"/>
      <c r="BT190" s="273"/>
      <c r="BU190" s="273"/>
      <c r="BV190" s="273"/>
      <c r="BW190" s="273"/>
      <c r="BX190" s="273"/>
      <c r="BY190" s="273"/>
    </row>
    <row r="191" spans="1:77">
      <c r="A191" s="262">
        <v>36002</v>
      </c>
      <c r="B191" s="263" t="s">
        <v>170</v>
      </c>
      <c r="C191" s="264">
        <v>0</v>
      </c>
      <c r="D191" s="265"/>
      <c r="E191" s="266"/>
      <c r="F191" s="265"/>
      <c r="G191" s="265"/>
      <c r="H191" s="265"/>
      <c r="I191" s="267"/>
      <c r="J191" s="267"/>
      <c r="K191" s="267"/>
      <c r="L191" s="267"/>
      <c r="M191" s="267"/>
      <c r="N191" s="267"/>
      <c r="O191" s="267"/>
      <c r="P191" s="267"/>
      <c r="Q191" s="267"/>
      <c r="R191" s="267"/>
      <c r="S191" s="267"/>
      <c r="T191" s="267"/>
      <c r="U191" s="267"/>
      <c r="V191" s="267"/>
      <c r="W191" s="267"/>
      <c r="X191" s="267"/>
      <c r="Y191" s="267"/>
      <c r="Z191" s="267"/>
      <c r="AA191" s="267"/>
      <c r="AB191" s="267"/>
      <c r="AC191" s="267"/>
      <c r="AD191" s="267"/>
      <c r="AE191" s="267"/>
      <c r="AF191" s="267"/>
      <c r="AG191" s="267"/>
      <c r="AH191" s="267"/>
      <c r="AI191" s="267"/>
      <c r="AJ191" s="267"/>
      <c r="AK191" s="267"/>
      <c r="AL191" s="267"/>
      <c r="AM191" s="267"/>
      <c r="AN191" s="268"/>
      <c r="AO191" s="268"/>
      <c r="AP191" s="268"/>
      <c r="AQ191" s="268"/>
      <c r="AR191" s="268"/>
      <c r="AS191" s="268"/>
      <c r="AT191" s="268"/>
      <c r="AU191" s="268"/>
      <c r="AV191" s="269"/>
      <c r="AW191" s="270"/>
      <c r="AX191" s="271"/>
      <c r="AY191" s="271"/>
      <c r="AZ191" s="272"/>
      <c r="BA191" s="272"/>
      <c r="BB191" s="267"/>
      <c r="BC191" s="267"/>
      <c r="BD191" s="267"/>
      <c r="BE191" s="267"/>
      <c r="BF191" s="267"/>
      <c r="BG191" s="267"/>
      <c r="BH191" s="267"/>
      <c r="BI191" s="267"/>
      <c r="BJ191" s="267"/>
      <c r="BK191" s="267"/>
      <c r="BL191" s="267"/>
      <c r="BM191" s="267"/>
      <c r="BN191" s="267"/>
      <c r="BO191" s="267"/>
      <c r="BP191" s="267"/>
      <c r="BQ191" s="267"/>
      <c r="BR191" s="273"/>
      <c r="BS191" s="273"/>
      <c r="BT191" s="273"/>
      <c r="BU191" s="273"/>
      <c r="BV191" s="273"/>
      <c r="BW191" s="273"/>
      <c r="BX191" s="273"/>
      <c r="BY191" s="273"/>
    </row>
    <row r="192" spans="1:77">
      <c r="A192" s="262">
        <v>36003</v>
      </c>
      <c r="B192" s="263" t="s">
        <v>171</v>
      </c>
      <c r="C192" s="264">
        <v>6065</v>
      </c>
      <c r="D192" s="265"/>
      <c r="E192" s="266"/>
      <c r="F192" s="265"/>
      <c r="G192" s="265"/>
      <c r="H192" s="265"/>
      <c r="I192" s="267"/>
      <c r="J192" s="267"/>
      <c r="K192" s="267"/>
      <c r="L192" s="267"/>
      <c r="M192" s="267"/>
      <c r="N192" s="267"/>
      <c r="O192" s="267"/>
      <c r="P192" s="267"/>
      <c r="Q192" s="267"/>
      <c r="R192" s="267"/>
      <c r="S192" s="267"/>
      <c r="T192" s="267"/>
      <c r="U192" s="267"/>
      <c r="V192" s="267"/>
      <c r="W192" s="267"/>
      <c r="X192" s="267"/>
      <c r="Y192" s="267"/>
      <c r="Z192" s="267"/>
      <c r="AA192" s="267"/>
      <c r="AB192" s="267"/>
      <c r="AC192" s="267"/>
      <c r="AD192" s="267"/>
      <c r="AE192" s="267"/>
      <c r="AF192" s="267"/>
      <c r="AG192" s="267"/>
      <c r="AH192" s="267"/>
      <c r="AI192" s="267"/>
      <c r="AJ192" s="267"/>
      <c r="AK192" s="267"/>
      <c r="AL192" s="267"/>
      <c r="AM192" s="267"/>
      <c r="AN192" s="268"/>
      <c r="AO192" s="268"/>
      <c r="AP192" s="268"/>
      <c r="AQ192" s="268"/>
      <c r="AR192" s="268"/>
      <c r="AS192" s="268"/>
      <c r="AT192" s="268"/>
      <c r="AU192" s="268"/>
      <c r="AV192" s="269"/>
      <c r="AW192" s="270"/>
      <c r="AX192" s="271"/>
      <c r="AY192" s="271"/>
      <c r="AZ192" s="272"/>
      <c r="BA192" s="272"/>
      <c r="BB192" s="267"/>
      <c r="BC192" s="267"/>
      <c r="BD192" s="267"/>
      <c r="BE192" s="267"/>
      <c r="BF192" s="267"/>
      <c r="BG192" s="267"/>
      <c r="BH192" s="267"/>
      <c r="BI192" s="267"/>
      <c r="BJ192" s="267"/>
      <c r="BK192" s="267"/>
      <c r="BL192" s="267"/>
      <c r="BM192" s="267"/>
      <c r="BN192" s="267"/>
      <c r="BO192" s="267"/>
      <c r="BP192" s="267"/>
      <c r="BQ192" s="267"/>
      <c r="BR192" s="273"/>
      <c r="BS192" s="273"/>
      <c r="BT192" s="273"/>
      <c r="BU192" s="273"/>
      <c r="BV192" s="273"/>
      <c r="BW192" s="273"/>
      <c r="BX192" s="273"/>
      <c r="BY192" s="273"/>
    </row>
    <row r="193" spans="1:77">
      <c r="A193" s="262">
        <v>36004</v>
      </c>
      <c r="B193" s="263" t="s">
        <v>350</v>
      </c>
      <c r="C193" s="264">
        <v>4248</v>
      </c>
      <c r="D193" s="265"/>
      <c r="E193" s="266"/>
      <c r="F193" s="265"/>
      <c r="G193" s="265"/>
      <c r="H193" s="265"/>
      <c r="I193" s="267"/>
      <c r="J193" s="267"/>
      <c r="K193" s="267"/>
      <c r="L193" s="267"/>
      <c r="M193" s="267"/>
      <c r="N193" s="267"/>
      <c r="O193" s="267"/>
      <c r="P193" s="267"/>
      <c r="Q193" s="267"/>
      <c r="R193" s="267"/>
      <c r="S193" s="267"/>
      <c r="T193" s="267"/>
      <c r="U193" s="267"/>
      <c r="V193" s="267"/>
      <c r="W193" s="267"/>
      <c r="X193" s="267"/>
      <c r="Y193" s="267"/>
      <c r="Z193" s="267"/>
      <c r="AA193" s="267"/>
      <c r="AB193" s="267"/>
      <c r="AC193" s="267"/>
      <c r="AD193" s="267"/>
      <c r="AE193" s="267"/>
      <c r="AF193" s="267"/>
      <c r="AG193" s="267"/>
      <c r="AH193" s="267"/>
      <c r="AI193" s="267"/>
      <c r="AJ193" s="267"/>
      <c r="AK193" s="267"/>
      <c r="AL193" s="267"/>
      <c r="AM193" s="267"/>
      <c r="AN193" s="268"/>
      <c r="AO193" s="268"/>
      <c r="AP193" s="268"/>
      <c r="AQ193" s="268"/>
      <c r="AR193" s="268"/>
      <c r="AS193" s="268"/>
      <c r="AT193" s="268"/>
      <c r="AU193" s="268"/>
      <c r="AV193" s="269"/>
      <c r="AW193" s="270"/>
      <c r="AX193" s="271"/>
      <c r="AY193" s="271"/>
      <c r="AZ193" s="272"/>
      <c r="BA193" s="272"/>
      <c r="BB193" s="267"/>
      <c r="BC193" s="267"/>
      <c r="BD193" s="267"/>
      <c r="BE193" s="267"/>
      <c r="BF193" s="267"/>
      <c r="BG193" s="267"/>
      <c r="BH193" s="267"/>
      <c r="BI193" s="267"/>
      <c r="BJ193" s="267"/>
      <c r="BK193" s="267"/>
      <c r="BL193" s="267"/>
      <c r="BM193" s="267"/>
      <c r="BN193" s="267"/>
      <c r="BO193" s="267"/>
      <c r="BP193" s="267"/>
      <c r="BQ193" s="267"/>
      <c r="BR193" s="273"/>
      <c r="BS193" s="273"/>
      <c r="BT193" s="273"/>
      <c r="BU193" s="273"/>
      <c r="BV193" s="273"/>
      <c r="BW193" s="273"/>
      <c r="BX193" s="273"/>
      <c r="BY193" s="273"/>
    </row>
    <row r="194" spans="1:77">
      <c r="A194" s="262">
        <v>36005</v>
      </c>
      <c r="B194" s="263" t="s">
        <v>172</v>
      </c>
      <c r="C194" s="264">
        <v>73352</v>
      </c>
      <c r="D194" s="265"/>
      <c r="E194" s="266"/>
      <c r="F194" s="265"/>
      <c r="G194" s="265"/>
      <c r="H194" s="265"/>
      <c r="I194" s="267"/>
      <c r="J194" s="267"/>
      <c r="K194" s="267"/>
      <c r="L194" s="267"/>
      <c r="M194" s="267"/>
      <c r="N194" s="267"/>
      <c r="O194" s="267"/>
      <c r="P194" s="267"/>
      <c r="Q194" s="267"/>
      <c r="R194" s="267"/>
      <c r="S194" s="267"/>
      <c r="T194" s="267"/>
      <c r="U194" s="267"/>
      <c r="V194" s="267"/>
      <c r="W194" s="267"/>
      <c r="X194" s="267"/>
      <c r="Y194" s="267"/>
      <c r="Z194" s="267"/>
      <c r="AA194" s="267"/>
      <c r="AB194" s="267"/>
      <c r="AC194" s="267"/>
      <c r="AD194" s="267"/>
      <c r="AE194" s="267"/>
      <c r="AF194" s="267"/>
      <c r="AG194" s="267"/>
      <c r="AH194" s="267"/>
      <c r="AI194" s="267"/>
      <c r="AJ194" s="267"/>
      <c r="AK194" s="267"/>
      <c r="AL194" s="267"/>
      <c r="AM194" s="267"/>
      <c r="AN194" s="268"/>
      <c r="AO194" s="268"/>
      <c r="AP194" s="268"/>
      <c r="AQ194" s="268"/>
      <c r="AR194" s="268"/>
      <c r="AS194" s="268"/>
      <c r="AT194" s="268"/>
      <c r="AU194" s="268"/>
      <c r="AV194" s="269"/>
      <c r="AW194" s="270"/>
      <c r="AX194" s="271"/>
      <c r="AY194" s="271"/>
      <c r="AZ194" s="272"/>
      <c r="BA194" s="272"/>
      <c r="BB194" s="267"/>
      <c r="BC194" s="267"/>
      <c r="BD194" s="267"/>
      <c r="BE194" s="267"/>
      <c r="BF194" s="267"/>
      <c r="BG194" s="267"/>
      <c r="BH194" s="267"/>
      <c r="BI194" s="267"/>
      <c r="BJ194" s="267"/>
      <c r="BK194" s="267"/>
      <c r="BL194" s="267"/>
      <c r="BM194" s="267"/>
      <c r="BN194" s="267"/>
      <c r="BO194" s="267"/>
      <c r="BP194" s="267"/>
      <c r="BQ194" s="267"/>
      <c r="BR194" s="273"/>
      <c r="BS194" s="273"/>
      <c r="BT194" s="273"/>
      <c r="BU194" s="273"/>
      <c r="BV194" s="273"/>
      <c r="BW194" s="273"/>
      <c r="BX194" s="273"/>
      <c r="BY194" s="273"/>
    </row>
    <row r="195" spans="1:77">
      <c r="A195" s="262">
        <v>36006</v>
      </c>
      <c r="B195" s="263" t="s">
        <v>173</v>
      </c>
      <c r="C195" s="264">
        <v>9385</v>
      </c>
      <c r="D195" s="265"/>
      <c r="E195" s="266"/>
      <c r="F195" s="265"/>
      <c r="G195" s="265"/>
      <c r="H195" s="265"/>
      <c r="I195" s="267"/>
      <c r="J195" s="267"/>
      <c r="K195" s="267"/>
      <c r="L195" s="267"/>
      <c r="M195" s="267"/>
      <c r="N195" s="267"/>
      <c r="O195" s="267"/>
      <c r="P195" s="267"/>
      <c r="Q195" s="267"/>
      <c r="R195" s="267"/>
      <c r="S195" s="267"/>
      <c r="T195" s="267"/>
      <c r="U195" s="267"/>
      <c r="V195" s="267"/>
      <c r="W195" s="267"/>
      <c r="X195" s="267"/>
      <c r="Y195" s="267"/>
      <c r="Z195" s="267"/>
      <c r="AA195" s="267"/>
      <c r="AB195" s="267"/>
      <c r="AC195" s="267"/>
      <c r="AD195" s="267"/>
      <c r="AE195" s="267"/>
      <c r="AF195" s="267"/>
      <c r="AG195" s="267"/>
      <c r="AH195" s="267"/>
      <c r="AI195" s="267"/>
      <c r="AJ195" s="267"/>
      <c r="AK195" s="267"/>
      <c r="AL195" s="267"/>
      <c r="AM195" s="267"/>
      <c r="AN195" s="268"/>
      <c r="AO195" s="268"/>
      <c r="AP195" s="268"/>
      <c r="AQ195" s="268"/>
      <c r="AR195" s="268"/>
      <c r="AS195" s="268"/>
      <c r="AT195" s="268"/>
      <c r="AU195" s="268"/>
      <c r="AV195" s="269"/>
      <c r="AW195" s="270"/>
      <c r="AX195" s="271"/>
      <c r="AY195" s="271"/>
      <c r="AZ195" s="272"/>
      <c r="BA195" s="272"/>
      <c r="BB195" s="267"/>
      <c r="BC195" s="267"/>
      <c r="BD195" s="267"/>
      <c r="BE195" s="267"/>
      <c r="BF195" s="267"/>
      <c r="BG195" s="267"/>
      <c r="BH195" s="267"/>
      <c r="BI195" s="267"/>
      <c r="BJ195" s="267"/>
      <c r="BK195" s="267"/>
      <c r="BL195" s="267"/>
      <c r="BM195" s="267"/>
      <c r="BN195" s="267"/>
      <c r="BO195" s="267"/>
      <c r="BP195" s="267"/>
      <c r="BQ195" s="267"/>
      <c r="BR195" s="273"/>
      <c r="BS195" s="273"/>
      <c r="BT195" s="273"/>
      <c r="BU195" s="273"/>
      <c r="BV195" s="273"/>
      <c r="BW195" s="273"/>
      <c r="BX195" s="273"/>
      <c r="BY195" s="273"/>
    </row>
    <row r="196" spans="1:77">
      <c r="A196" s="262">
        <v>36007</v>
      </c>
      <c r="B196" s="263" t="s">
        <v>174</v>
      </c>
      <c r="C196" s="264">
        <v>3203</v>
      </c>
      <c r="D196" s="265"/>
      <c r="E196" s="266"/>
      <c r="F196" s="265"/>
      <c r="G196" s="265"/>
      <c r="H196" s="265"/>
      <c r="I196" s="267"/>
      <c r="J196" s="267"/>
      <c r="K196" s="267"/>
      <c r="L196" s="267"/>
      <c r="M196" s="267"/>
      <c r="N196" s="267"/>
      <c r="O196" s="267"/>
      <c r="P196" s="267"/>
      <c r="Q196" s="267"/>
      <c r="R196" s="267"/>
      <c r="S196" s="267"/>
      <c r="T196" s="267"/>
      <c r="U196" s="267"/>
      <c r="V196" s="267"/>
      <c r="W196" s="267"/>
      <c r="X196" s="267"/>
      <c r="Y196" s="267"/>
      <c r="Z196" s="267"/>
      <c r="AA196" s="267"/>
      <c r="AB196" s="267"/>
      <c r="AC196" s="267"/>
      <c r="AD196" s="267"/>
      <c r="AE196" s="267"/>
      <c r="AF196" s="267"/>
      <c r="AG196" s="267"/>
      <c r="AH196" s="267"/>
      <c r="AI196" s="267"/>
      <c r="AJ196" s="267"/>
      <c r="AK196" s="267"/>
      <c r="AL196" s="267"/>
      <c r="AM196" s="267"/>
      <c r="AN196" s="268"/>
      <c r="AO196" s="268"/>
      <c r="AP196" s="268"/>
      <c r="AQ196" s="268"/>
      <c r="AR196" s="268"/>
      <c r="AS196" s="268"/>
      <c r="AT196" s="268"/>
      <c r="AU196" s="268"/>
      <c r="AV196" s="269"/>
      <c r="AW196" s="270"/>
      <c r="AX196" s="271"/>
      <c r="AY196" s="271"/>
      <c r="AZ196" s="272"/>
      <c r="BA196" s="272"/>
      <c r="BB196" s="267"/>
      <c r="BC196" s="267"/>
      <c r="BD196" s="267"/>
      <c r="BE196" s="267"/>
      <c r="BF196" s="267"/>
      <c r="BG196" s="267"/>
      <c r="BH196" s="267"/>
      <c r="BI196" s="267"/>
      <c r="BJ196" s="267"/>
      <c r="BK196" s="267"/>
      <c r="BL196" s="267"/>
      <c r="BM196" s="267"/>
      <c r="BN196" s="267"/>
      <c r="BO196" s="267"/>
      <c r="BP196" s="267"/>
      <c r="BQ196" s="267"/>
      <c r="BR196" s="273"/>
      <c r="BS196" s="273"/>
      <c r="BT196" s="273"/>
      <c r="BU196" s="273"/>
      <c r="BV196" s="273"/>
      <c r="BW196" s="273"/>
      <c r="BX196" s="273"/>
      <c r="BY196" s="273"/>
    </row>
    <row r="197" spans="1:77">
      <c r="A197" s="262">
        <v>36008</v>
      </c>
      <c r="B197" s="263" t="s">
        <v>175</v>
      </c>
      <c r="C197" s="264">
        <v>7819</v>
      </c>
      <c r="D197" s="265"/>
      <c r="E197" s="266"/>
      <c r="F197" s="265"/>
      <c r="G197" s="265"/>
      <c r="H197" s="265"/>
      <c r="I197" s="267"/>
      <c r="J197" s="267"/>
      <c r="K197" s="267"/>
      <c r="L197" s="267"/>
      <c r="M197" s="267"/>
      <c r="N197" s="267"/>
      <c r="O197" s="267"/>
      <c r="P197" s="267"/>
      <c r="Q197" s="267"/>
      <c r="R197" s="267"/>
      <c r="S197" s="267"/>
      <c r="T197" s="267"/>
      <c r="U197" s="267"/>
      <c r="V197" s="267"/>
      <c r="W197" s="267"/>
      <c r="X197" s="267"/>
      <c r="Y197" s="267"/>
      <c r="Z197" s="267"/>
      <c r="AA197" s="267"/>
      <c r="AB197" s="267"/>
      <c r="AC197" s="267"/>
      <c r="AD197" s="267"/>
      <c r="AE197" s="267"/>
      <c r="AF197" s="267"/>
      <c r="AG197" s="267"/>
      <c r="AH197" s="267"/>
      <c r="AI197" s="267"/>
      <c r="AJ197" s="267"/>
      <c r="AK197" s="267"/>
      <c r="AL197" s="267"/>
      <c r="AM197" s="267"/>
      <c r="AN197" s="268"/>
      <c r="AO197" s="268"/>
      <c r="AP197" s="268"/>
      <c r="AQ197" s="268"/>
      <c r="AR197" s="268"/>
      <c r="AS197" s="268"/>
      <c r="AT197" s="268"/>
      <c r="AU197" s="268"/>
      <c r="AV197" s="269"/>
      <c r="AW197" s="270"/>
      <c r="AX197" s="271"/>
      <c r="AY197" s="271"/>
      <c r="AZ197" s="272"/>
      <c r="BA197" s="272"/>
      <c r="BB197" s="267"/>
      <c r="BC197" s="267"/>
      <c r="BD197" s="267"/>
      <c r="BE197" s="267"/>
      <c r="BF197" s="267"/>
      <c r="BG197" s="267"/>
      <c r="BH197" s="267"/>
      <c r="BI197" s="267"/>
      <c r="BJ197" s="267"/>
      <c r="BK197" s="267"/>
      <c r="BL197" s="267"/>
      <c r="BM197" s="267"/>
      <c r="BN197" s="267"/>
      <c r="BO197" s="267"/>
      <c r="BP197" s="267"/>
      <c r="BQ197" s="267"/>
      <c r="BR197" s="273"/>
      <c r="BS197" s="273"/>
      <c r="BT197" s="273"/>
      <c r="BU197" s="273"/>
      <c r="BV197" s="273"/>
      <c r="BW197" s="273"/>
      <c r="BX197" s="273"/>
      <c r="BY197" s="273"/>
    </row>
    <row r="198" spans="1:77">
      <c r="A198" s="262">
        <v>36009</v>
      </c>
      <c r="B198" s="263" t="s">
        <v>176</v>
      </c>
      <c r="C198" s="264">
        <v>1390</v>
      </c>
      <c r="D198" s="265"/>
      <c r="E198" s="266"/>
      <c r="F198" s="265"/>
      <c r="G198" s="265"/>
      <c r="H198" s="265"/>
      <c r="I198" s="267"/>
      <c r="J198" s="267"/>
      <c r="K198" s="267"/>
      <c r="L198" s="267"/>
      <c r="M198" s="267"/>
      <c r="N198" s="267"/>
      <c r="O198" s="267"/>
      <c r="P198" s="267"/>
      <c r="Q198" s="267"/>
      <c r="R198" s="267"/>
      <c r="S198" s="267"/>
      <c r="T198" s="267"/>
      <c r="U198" s="267"/>
      <c r="V198" s="267"/>
      <c r="W198" s="267"/>
      <c r="X198" s="267"/>
      <c r="Y198" s="267"/>
      <c r="Z198" s="267"/>
      <c r="AA198" s="267"/>
      <c r="AB198" s="267"/>
      <c r="AC198" s="267"/>
      <c r="AD198" s="267"/>
      <c r="AE198" s="267"/>
      <c r="AF198" s="267"/>
      <c r="AG198" s="267"/>
      <c r="AH198" s="267"/>
      <c r="AI198" s="267"/>
      <c r="AJ198" s="267"/>
      <c r="AK198" s="267"/>
      <c r="AL198" s="267"/>
      <c r="AM198" s="267"/>
      <c r="AN198" s="268"/>
      <c r="AO198" s="268"/>
      <c r="AP198" s="268"/>
      <c r="AQ198" s="268"/>
      <c r="AR198" s="268"/>
      <c r="AS198" s="268"/>
      <c r="AT198" s="268"/>
      <c r="AU198" s="268"/>
      <c r="AV198" s="269"/>
      <c r="AW198" s="270"/>
      <c r="AX198" s="271"/>
      <c r="AY198" s="271"/>
      <c r="AZ198" s="272"/>
      <c r="BA198" s="272"/>
      <c r="BB198" s="267"/>
      <c r="BC198" s="267"/>
      <c r="BD198" s="267"/>
      <c r="BE198" s="267"/>
      <c r="BF198" s="267"/>
      <c r="BG198" s="267"/>
      <c r="BH198" s="267"/>
      <c r="BI198" s="267"/>
      <c r="BJ198" s="267"/>
      <c r="BK198" s="267"/>
      <c r="BL198" s="267"/>
      <c r="BM198" s="267"/>
      <c r="BN198" s="267"/>
      <c r="BO198" s="267"/>
      <c r="BP198" s="267"/>
      <c r="BQ198" s="267"/>
      <c r="BR198" s="273"/>
      <c r="BS198" s="273"/>
      <c r="BT198" s="273"/>
      <c r="BU198" s="273"/>
      <c r="BV198" s="273"/>
      <c r="BW198" s="273"/>
      <c r="BX198" s="273"/>
      <c r="BY198" s="273"/>
    </row>
    <row r="199" spans="1:77">
      <c r="A199" s="262">
        <v>36100</v>
      </c>
      <c r="B199" s="263" t="s">
        <v>177</v>
      </c>
      <c r="C199" s="264">
        <v>11672</v>
      </c>
      <c r="D199" s="265"/>
      <c r="E199" s="266"/>
      <c r="F199" s="265"/>
      <c r="G199" s="265"/>
      <c r="H199" s="265"/>
      <c r="I199" s="267"/>
      <c r="J199" s="267"/>
      <c r="K199" s="267"/>
      <c r="L199" s="267"/>
      <c r="M199" s="267"/>
      <c r="N199" s="267"/>
      <c r="O199" s="267"/>
      <c r="P199" s="267"/>
      <c r="Q199" s="267"/>
      <c r="R199" s="267"/>
      <c r="S199" s="267"/>
      <c r="T199" s="267"/>
      <c r="U199" s="267"/>
      <c r="V199" s="267"/>
      <c r="W199" s="267"/>
      <c r="X199" s="267"/>
      <c r="Y199" s="267"/>
      <c r="Z199" s="267"/>
      <c r="AA199" s="267"/>
      <c r="AB199" s="267"/>
      <c r="AC199" s="267"/>
      <c r="AD199" s="267"/>
      <c r="AE199" s="267"/>
      <c r="AF199" s="267"/>
      <c r="AG199" s="267"/>
      <c r="AH199" s="267"/>
      <c r="AI199" s="267"/>
      <c r="AJ199" s="267"/>
      <c r="AK199" s="267"/>
      <c r="AL199" s="267"/>
      <c r="AM199" s="267"/>
      <c r="AN199" s="268"/>
      <c r="AO199" s="268"/>
      <c r="AP199" s="268"/>
      <c r="AQ199" s="268"/>
      <c r="AR199" s="268"/>
      <c r="AS199" s="268"/>
      <c r="AT199" s="268"/>
      <c r="AU199" s="268"/>
      <c r="AV199" s="269"/>
      <c r="AW199" s="270"/>
      <c r="AX199" s="271"/>
      <c r="AY199" s="271"/>
      <c r="AZ199" s="272"/>
      <c r="BA199" s="272"/>
      <c r="BB199" s="267"/>
      <c r="BC199" s="267"/>
      <c r="BD199" s="267"/>
      <c r="BE199" s="267"/>
      <c r="BF199" s="267"/>
      <c r="BG199" s="267"/>
      <c r="BH199" s="267"/>
      <c r="BI199" s="267"/>
      <c r="BJ199" s="267"/>
      <c r="BK199" s="267"/>
      <c r="BL199" s="267"/>
      <c r="BM199" s="267"/>
      <c r="BN199" s="267"/>
      <c r="BO199" s="267"/>
      <c r="BP199" s="267"/>
      <c r="BQ199" s="267"/>
      <c r="BR199" s="273"/>
      <c r="BS199" s="273"/>
      <c r="BT199" s="273"/>
      <c r="BU199" s="273"/>
      <c r="BV199" s="273"/>
      <c r="BW199" s="273"/>
      <c r="BX199" s="273"/>
      <c r="BY199" s="273"/>
    </row>
    <row r="200" spans="1:77">
      <c r="A200" s="262">
        <v>36102</v>
      </c>
      <c r="B200" s="263" t="s">
        <v>178</v>
      </c>
      <c r="C200" s="264">
        <v>3676</v>
      </c>
      <c r="D200" s="265"/>
      <c r="E200" s="266"/>
      <c r="F200" s="265"/>
      <c r="G200" s="265"/>
      <c r="H200" s="265"/>
      <c r="I200" s="267"/>
      <c r="J200" s="267"/>
      <c r="K200" s="267"/>
      <c r="L200" s="267"/>
      <c r="M200" s="267"/>
      <c r="N200" s="267"/>
      <c r="O200" s="267"/>
      <c r="P200" s="267"/>
      <c r="Q200" s="267"/>
      <c r="R200" s="267"/>
      <c r="S200" s="267"/>
      <c r="T200" s="267"/>
      <c r="U200" s="267"/>
      <c r="V200" s="267"/>
      <c r="W200" s="267"/>
      <c r="X200" s="267"/>
      <c r="Y200" s="267"/>
      <c r="Z200" s="267"/>
      <c r="AA200" s="267"/>
      <c r="AB200" s="267"/>
      <c r="AC200" s="267"/>
      <c r="AD200" s="267"/>
      <c r="AE200" s="267"/>
      <c r="AF200" s="267"/>
      <c r="AG200" s="267"/>
      <c r="AH200" s="267"/>
      <c r="AI200" s="267"/>
      <c r="AJ200" s="267"/>
      <c r="AK200" s="267"/>
      <c r="AL200" s="267"/>
      <c r="AM200" s="267"/>
      <c r="AN200" s="268"/>
      <c r="AO200" s="268"/>
      <c r="AP200" s="268"/>
      <c r="AQ200" s="268"/>
      <c r="AR200" s="268"/>
      <c r="AS200" s="268"/>
      <c r="AT200" s="268"/>
      <c r="AU200" s="268"/>
      <c r="AV200" s="269"/>
      <c r="AW200" s="270"/>
      <c r="AX200" s="271"/>
      <c r="AY200" s="271"/>
      <c r="AZ200" s="272"/>
      <c r="BA200" s="272"/>
      <c r="BB200" s="267"/>
      <c r="BC200" s="267"/>
      <c r="BD200" s="267"/>
      <c r="BE200" s="267"/>
      <c r="BF200" s="267"/>
      <c r="BG200" s="267"/>
      <c r="BH200" s="267"/>
      <c r="BI200" s="267"/>
      <c r="BJ200" s="267"/>
      <c r="BK200" s="267"/>
      <c r="BL200" s="267"/>
      <c r="BM200" s="267"/>
      <c r="BN200" s="267"/>
      <c r="BO200" s="267"/>
      <c r="BP200" s="267"/>
      <c r="BQ200" s="267"/>
      <c r="BR200" s="273"/>
      <c r="BS200" s="273"/>
      <c r="BT200" s="273"/>
      <c r="BU200" s="273"/>
      <c r="BV200" s="273"/>
      <c r="BW200" s="273"/>
      <c r="BX200" s="273"/>
      <c r="BY200" s="273"/>
    </row>
    <row r="201" spans="1:77">
      <c r="A201" s="262">
        <v>36105</v>
      </c>
      <c r="B201" s="263" t="s">
        <v>179</v>
      </c>
      <c r="C201" s="264">
        <v>6227</v>
      </c>
      <c r="D201" s="265"/>
      <c r="E201" s="266"/>
      <c r="F201" s="265"/>
      <c r="G201" s="265"/>
      <c r="H201" s="265"/>
      <c r="I201" s="267"/>
      <c r="J201" s="267"/>
      <c r="K201" s="267"/>
      <c r="L201" s="267"/>
      <c r="M201" s="267"/>
      <c r="N201" s="267"/>
      <c r="O201" s="267"/>
      <c r="P201" s="267"/>
      <c r="Q201" s="267"/>
      <c r="R201" s="267"/>
      <c r="S201" s="267"/>
      <c r="T201" s="267"/>
      <c r="U201" s="267"/>
      <c r="V201" s="267"/>
      <c r="W201" s="267"/>
      <c r="X201" s="267"/>
      <c r="Y201" s="267"/>
      <c r="Z201" s="267"/>
      <c r="AA201" s="267"/>
      <c r="AB201" s="267"/>
      <c r="AC201" s="267"/>
      <c r="AD201" s="267"/>
      <c r="AE201" s="267"/>
      <c r="AF201" s="267"/>
      <c r="AG201" s="267"/>
      <c r="AH201" s="267"/>
      <c r="AI201" s="267"/>
      <c r="AJ201" s="267"/>
      <c r="AK201" s="267"/>
      <c r="AL201" s="267"/>
      <c r="AM201" s="267"/>
      <c r="AN201" s="268"/>
      <c r="AO201" s="268"/>
      <c r="AP201" s="268"/>
      <c r="AQ201" s="268"/>
      <c r="AR201" s="268"/>
      <c r="AS201" s="268"/>
      <c r="AT201" s="268"/>
      <c r="AU201" s="268"/>
      <c r="AV201" s="269"/>
      <c r="AW201" s="270"/>
      <c r="AX201" s="271"/>
      <c r="AY201" s="271"/>
      <c r="AZ201" s="272"/>
      <c r="BA201" s="272"/>
      <c r="BB201" s="267"/>
      <c r="BC201" s="267"/>
      <c r="BD201" s="267"/>
      <c r="BE201" s="267"/>
      <c r="BF201" s="267"/>
      <c r="BG201" s="267"/>
      <c r="BH201" s="267"/>
      <c r="BI201" s="267"/>
      <c r="BJ201" s="267"/>
      <c r="BK201" s="267"/>
      <c r="BL201" s="267"/>
      <c r="BM201" s="267"/>
      <c r="BN201" s="267"/>
      <c r="BO201" s="267"/>
      <c r="BP201" s="267"/>
      <c r="BQ201" s="267"/>
      <c r="BR201" s="273"/>
      <c r="BS201" s="273"/>
      <c r="BT201" s="273"/>
      <c r="BU201" s="273"/>
      <c r="BV201" s="273"/>
      <c r="BW201" s="273"/>
      <c r="BX201" s="273"/>
      <c r="BY201" s="273"/>
    </row>
    <row r="202" spans="1:77">
      <c r="A202" s="262">
        <v>36200</v>
      </c>
      <c r="B202" s="263" t="s">
        <v>180</v>
      </c>
      <c r="C202" s="264">
        <v>23160</v>
      </c>
      <c r="D202" s="265"/>
      <c r="E202" s="266"/>
      <c r="F202" s="265"/>
      <c r="G202" s="265"/>
      <c r="H202" s="265"/>
      <c r="I202" s="267"/>
      <c r="J202" s="267"/>
      <c r="K202" s="267"/>
      <c r="L202" s="267"/>
      <c r="M202" s="267"/>
      <c r="N202" s="267"/>
      <c r="O202" s="267"/>
      <c r="P202" s="267"/>
      <c r="Q202" s="267"/>
      <c r="R202" s="267"/>
      <c r="S202" s="267"/>
      <c r="T202" s="267"/>
      <c r="U202" s="267"/>
      <c r="V202" s="267"/>
      <c r="W202" s="267"/>
      <c r="X202" s="267"/>
      <c r="Y202" s="267"/>
      <c r="Z202" s="267"/>
      <c r="AA202" s="267"/>
      <c r="AB202" s="267"/>
      <c r="AC202" s="267"/>
      <c r="AD202" s="267"/>
      <c r="AE202" s="267"/>
      <c r="AF202" s="267"/>
      <c r="AG202" s="267"/>
      <c r="AH202" s="267"/>
      <c r="AI202" s="267"/>
      <c r="AJ202" s="267"/>
      <c r="AK202" s="267"/>
      <c r="AL202" s="267"/>
      <c r="AM202" s="267"/>
      <c r="AN202" s="268"/>
      <c r="AO202" s="268"/>
      <c r="AP202" s="268"/>
      <c r="AQ202" s="268"/>
      <c r="AR202" s="268"/>
      <c r="AS202" s="268"/>
      <c r="AT202" s="268"/>
      <c r="AU202" s="268"/>
      <c r="AV202" s="269"/>
      <c r="AW202" s="270"/>
      <c r="AX202" s="271"/>
      <c r="AY202" s="271"/>
      <c r="AZ202" s="272"/>
      <c r="BA202" s="272"/>
      <c r="BB202" s="267"/>
      <c r="BC202" s="267"/>
      <c r="BD202" s="267"/>
      <c r="BE202" s="267"/>
      <c r="BF202" s="267"/>
      <c r="BG202" s="267"/>
      <c r="BH202" s="267"/>
      <c r="BI202" s="267"/>
      <c r="BJ202" s="267"/>
      <c r="BK202" s="267"/>
      <c r="BL202" s="267"/>
      <c r="BM202" s="267"/>
      <c r="BN202" s="267"/>
      <c r="BO202" s="267"/>
      <c r="BP202" s="267"/>
      <c r="BQ202" s="267"/>
      <c r="BR202" s="273"/>
      <c r="BS202" s="273"/>
      <c r="BT202" s="273"/>
      <c r="BU202" s="273"/>
      <c r="BV202" s="273"/>
      <c r="BW202" s="273"/>
      <c r="BX202" s="273"/>
      <c r="BY202" s="273"/>
    </row>
    <row r="203" spans="1:77">
      <c r="A203" s="262">
        <v>36205</v>
      </c>
      <c r="B203" s="263" t="s">
        <v>181</v>
      </c>
      <c r="C203" s="264">
        <v>4551</v>
      </c>
      <c r="D203" s="265"/>
      <c r="E203" s="266"/>
      <c r="F203" s="265"/>
      <c r="G203" s="265"/>
      <c r="H203" s="265"/>
      <c r="I203" s="267"/>
      <c r="J203" s="267"/>
      <c r="K203" s="267"/>
      <c r="L203" s="267"/>
      <c r="M203" s="267"/>
      <c r="N203" s="267"/>
      <c r="O203" s="267"/>
      <c r="P203" s="267"/>
      <c r="Q203" s="267"/>
      <c r="R203" s="267"/>
      <c r="S203" s="267"/>
      <c r="T203" s="267"/>
      <c r="U203" s="267"/>
      <c r="V203" s="267"/>
      <c r="W203" s="267"/>
      <c r="X203" s="267"/>
      <c r="Y203" s="267"/>
      <c r="Z203" s="267"/>
      <c r="AA203" s="267"/>
      <c r="AB203" s="267"/>
      <c r="AC203" s="267"/>
      <c r="AD203" s="267"/>
      <c r="AE203" s="267"/>
      <c r="AF203" s="267"/>
      <c r="AG203" s="267"/>
      <c r="AH203" s="267"/>
      <c r="AI203" s="267"/>
      <c r="AJ203" s="267"/>
      <c r="AK203" s="267"/>
      <c r="AL203" s="267"/>
      <c r="AM203" s="267"/>
      <c r="AN203" s="268"/>
      <c r="AO203" s="268"/>
      <c r="AP203" s="268"/>
      <c r="AQ203" s="268"/>
      <c r="AR203" s="268"/>
      <c r="AS203" s="268"/>
      <c r="AT203" s="268"/>
      <c r="AU203" s="268"/>
      <c r="AV203" s="269"/>
      <c r="AW203" s="270"/>
      <c r="AX203" s="271"/>
      <c r="AY203" s="271"/>
      <c r="AZ203" s="272"/>
      <c r="BA203" s="272"/>
      <c r="BB203" s="267"/>
      <c r="BC203" s="267"/>
      <c r="BD203" s="267"/>
      <c r="BE203" s="267"/>
      <c r="BF203" s="267"/>
      <c r="BG203" s="267"/>
      <c r="BH203" s="267"/>
      <c r="BI203" s="267"/>
      <c r="BJ203" s="267"/>
      <c r="BK203" s="267"/>
      <c r="BL203" s="267"/>
      <c r="BM203" s="267"/>
      <c r="BN203" s="267"/>
      <c r="BO203" s="267"/>
      <c r="BP203" s="267"/>
      <c r="BQ203" s="267"/>
      <c r="BR203" s="273"/>
      <c r="BS203" s="273"/>
      <c r="BT203" s="273"/>
      <c r="BU203" s="273"/>
      <c r="BV203" s="273"/>
      <c r="BW203" s="273"/>
      <c r="BX203" s="273"/>
      <c r="BY203" s="273"/>
    </row>
    <row r="204" spans="1:77">
      <c r="A204" s="262">
        <v>36300</v>
      </c>
      <c r="B204" s="263" t="s">
        <v>182</v>
      </c>
      <c r="C204" s="264">
        <v>74649</v>
      </c>
      <c r="D204" s="265"/>
      <c r="E204" s="266"/>
      <c r="F204" s="265"/>
      <c r="G204" s="265"/>
      <c r="H204" s="265"/>
      <c r="I204" s="267"/>
      <c r="J204" s="267"/>
      <c r="K204" s="267"/>
      <c r="L204" s="267"/>
      <c r="M204" s="267"/>
      <c r="N204" s="267"/>
      <c r="O204" s="267"/>
      <c r="P204" s="267"/>
      <c r="Q204" s="267"/>
      <c r="R204" s="267"/>
      <c r="S204" s="267"/>
      <c r="T204" s="267"/>
      <c r="U204" s="267"/>
      <c r="V204" s="267"/>
      <c r="W204" s="267"/>
      <c r="X204" s="267"/>
      <c r="Y204" s="267"/>
      <c r="Z204" s="267"/>
      <c r="AA204" s="267"/>
      <c r="AB204" s="267"/>
      <c r="AC204" s="267"/>
      <c r="AD204" s="267"/>
      <c r="AE204" s="267"/>
      <c r="AF204" s="267"/>
      <c r="AG204" s="267"/>
      <c r="AH204" s="267"/>
      <c r="AI204" s="267"/>
      <c r="AJ204" s="267"/>
      <c r="AK204" s="267"/>
      <c r="AL204" s="267"/>
      <c r="AM204" s="267"/>
      <c r="AN204" s="268"/>
      <c r="AO204" s="268"/>
      <c r="AP204" s="268"/>
      <c r="AQ204" s="268"/>
      <c r="AR204" s="268"/>
      <c r="AS204" s="268"/>
      <c r="AT204" s="268"/>
      <c r="AU204" s="268"/>
      <c r="AV204" s="269"/>
      <c r="AW204" s="270"/>
      <c r="AX204" s="271"/>
      <c r="AY204" s="271"/>
      <c r="AZ204" s="272"/>
      <c r="BA204" s="272"/>
      <c r="BB204" s="267"/>
      <c r="BC204" s="267"/>
      <c r="BD204" s="267"/>
      <c r="BE204" s="267"/>
      <c r="BF204" s="267"/>
      <c r="BG204" s="267"/>
      <c r="BH204" s="267"/>
      <c r="BI204" s="267"/>
      <c r="BJ204" s="267"/>
      <c r="BK204" s="267"/>
      <c r="BL204" s="267"/>
      <c r="BM204" s="267"/>
      <c r="BN204" s="267"/>
      <c r="BO204" s="267"/>
      <c r="BP204" s="267"/>
      <c r="BQ204" s="267"/>
      <c r="BR204" s="273"/>
      <c r="BS204" s="273"/>
      <c r="BT204" s="273"/>
      <c r="BU204" s="273"/>
      <c r="BV204" s="273"/>
      <c r="BW204" s="273"/>
      <c r="BX204" s="273"/>
      <c r="BY204" s="273"/>
    </row>
    <row r="205" spans="1:77">
      <c r="A205" s="262">
        <v>36301</v>
      </c>
      <c r="B205" s="263" t="s">
        <v>183</v>
      </c>
      <c r="C205" s="264">
        <v>1658</v>
      </c>
      <c r="D205" s="265"/>
      <c r="E205" s="266"/>
      <c r="F205" s="265"/>
      <c r="G205" s="265"/>
      <c r="H205" s="265"/>
      <c r="I205" s="267"/>
      <c r="J205" s="267"/>
      <c r="K205" s="267"/>
      <c r="L205" s="267"/>
      <c r="M205" s="267"/>
      <c r="N205" s="267"/>
      <c r="O205" s="267"/>
      <c r="P205" s="267"/>
      <c r="Q205" s="267"/>
      <c r="R205" s="267"/>
      <c r="S205" s="267"/>
      <c r="T205" s="267"/>
      <c r="U205" s="267"/>
      <c r="V205" s="267"/>
      <c r="W205" s="267"/>
      <c r="X205" s="267"/>
      <c r="Y205" s="267"/>
      <c r="Z205" s="267"/>
      <c r="AA205" s="267"/>
      <c r="AB205" s="267"/>
      <c r="AC205" s="267"/>
      <c r="AD205" s="267"/>
      <c r="AE205" s="267"/>
      <c r="AF205" s="267"/>
      <c r="AG205" s="267"/>
      <c r="AH205" s="267"/>
      <c r="AI205" s="267"/>
      <c r="AJ205" s="267"/>
      <c r="AK205" s="267"/>
      <c r="AL205" s="267"/>
      <c r="AM205" s="267"/>
      <c r="AN205" s="268"/>
      <c r="AO205" s="268"/>
      <c r="AP205" s="268"/>
      <c r="AQ205" s="268"/>
      <c r="AR205" s="268"/>
      <c r="AS205" s="268"/>
      <c r="AT205" s="268"/>
      <c r="AU205" s="268"/>
      <c r="AV205" s="269"/>
      <c r="AW205" s="270"/>
      <c r="AX205" s="271"/>
      <c r="AY205" s="271"/>
      <c r="AZ205" s="272"/>
      <c r="BA205" s="272"/>
      <c r="BB205" s="267"/>
      <c r="BC205" s="267"/>
      <c r="BD205" s="267"/>
      <c r="BE205" s="267"/>
      <c r="BF205" s="267"/>
      <c r="BG205" s="267"/>
      <c r="BH205" s="267"/>
      <c r="BI205" s="267"/>
      <c r="BJ205" s="267"/>
      <c r="BK205" s="267"/>
      <c r="BL205" s="267"/>
      <c r="BM205" s="267"/>
      <c r="BN205" s="267"/>
      <c r="BO205" s="267"/>
      <c r="BP205" s="267"/>
      <c r="BQ205" s="267"/>
      <c r="BR205" s="273"/>
      <c r="BS205" s="273"/>
      <c r="BT205" s="273"/>
      <c r="BU205" s="273"/>
      <c r="BV205" s="273"/>
      <c r="BW205" s="273"/>
      <c r="BX205" s="273"/>
      <c r="BY205" s="273"/>
    </row>
    <row r="206" spans="1:77">
      <c r="A206" s="262">
        <v>36302</v>
      </c>
      <c r="B206" s="263" t="s">
        <v>184</v>
      </c>
      <c r="C206" s="264">
        <v>2194</v>
      </c>
      <c r="D206" s="265"/>
      <c r="E206" s="266"/>
      <c r="F206" s="265"/>
      <c r="G206" s="265"/>
      <c r="H206" s="265"/>
      <c r="I206" s="267"/>
      <c r="J206" s="267"/>
      <c r="K206" s="267"/>
      <c r="L206" s="267"/>
      <c r="M206" s="267"/>
      <c r="N206" s="267"/>
      <c r="O206" s="267"/>
      <c r="P206" s="267"/>
      <c r="Q206" s="267"/>
      <c r="R206" s="267"/>
      <c r="S206" s="267"/>
      <c r="T206" s="267"/>
      <c r="U206" s="267"/>
      <c r="V206" s="267"/>
      <c r="W206" s="267"/>
      <c r="X206" s="267"/>
      <c r="Y206" s="267"/>
      <c r="Z206" s="267"/>
      <c r="AA206" s="267"/>
      <c r="AB206" s="267"/>
      <c r="AC206" s="267"/>
      <c r="AD206" s="267"/>
      <c r="AE206" s="267"/>
      <c r="AF206" s="267"/>
      <c r="AG206" s="267"/>
      <c r="AH206" s="267"/>
      <c r="AI206" s="267"/>
      <c r="AJ206" s="267"/>
      <c r="AK206" s="267"/>
      <c r="AL206" s="267"/>
      <c r="AM206" s="267"/>
      <c r="AN206" s="268"/>
      <c r="AO206" s="268"/>
      <c r="AP206" s="268"/>
      <c r="AQ206" s="268"/>
      <c r="AR206" s="268"/>
      <c r="AS206" s="268"/>
      <c r="AT206" s="268"/>
      <c r="AU206" s="268"/>
      <c r="AV206" s="269"/>
      <c r="AW206" s="270"/>
      <c r="AX206" s="271"/>
      <c r="AY206" s="271"/>
      <c r="AZ206" s="272"/>
      <c r="BA206" s="272"/>
      <c r="BB206" s="267"/>
      <c r="BC206" s="267"/>
      <c r="BD206" s="267"/>
      <c r="BE206" s="267"/>
      <c r="BF206" s="267"/>
      <c r="BG206" s="267"/>
      <c r="BH206" s="267"/>
      <c r="BI206" s="267"/>
      <c r="BJ206" s="267"/>
      <c r="BK206" s="267"/>
      <c r="BL206" s="267"/>
      <c r="BM206" s="267"/>
      <c r="BN206" s="267"/>
      <c r="BO206" s="267"/>
      <c r="BP206" s="267"/>
      <c r="BQ206" s="267"/>
      <c r="BR206" s="273"/>
      <c r="BS206" s="273"/>
      <c r="BT206" s="273"/>
      <c r="BU206" s="273"/>
      <c r="BV206" s="273"/>
      <c r="BW206" s="273"/>
      <c r="BX206" s="273"/>
      <c r="BY206" s="273"/>
    </row>
    <row r="207" spans="1:77">
      <c r="A207" s="262">
        <v>36303</v>
      </c>
      <c r="B207" s="263" t="s">
        <v>351</v>
      </c>
      <c r="C207" s="264">
        <v>2767</v>
      </c>
      <c r="D207" s="265"/>
      <c r="E207" s="266"/>
      <c r="F207" s="265"/>
      <c r="G207" s="265"/>
      <c r="H207" s="265"/>
      <c r="I207" s="267"/>
      <c r="J207" s="267"/>
      <c r="K207" s="267"/>
      <c r="L207" s="267"/>
      <c r="M207" s="267"/>
      <c r="N207" s="267"/>
      <c r="O207" s="267"/>
      <c r="P207" s="267"/>
      <c r="Q207" s="267"/>
      <c r="R207" s="267"/>
      <c r="S207" s="267"/>
      <c r="T207" s="267"/>
      <c r="U207" s="267"/>
      <c r="V207" s="267"/>
      <c r="W207" s="267"/>
      <c r="X207" s="267"/>
      <c r="Y207" s="267"/>
      <c r="Z207" s="267"/>
      <c r="AA207" s="267"/>
      <c r="AB207" s="267"/>
      <c r="AC207" s="267"/>
      <c r="AD207" s="267"/>
      <c r="AE207" s="267"/>
      <c r="AF207" s="267"/>
      <c r="AG207" s="267"/>
      <c r="AH207" s="267"/>
      <c r="AI207" s="267"/>
      <c r="AJ207" s="267"/>
      <c r="AK207" s="267"/>
      <c r="AL207" s="267"/>
      <c r="AM207" s="267"/>
      <c r="AN207" s="268"/>
      <c r="AO207" s="268"/>
      <c r="AP207" s="268"/>
      <c r="AQ207" s="268"/>
      <c r="AR207" s="268"/>
      <c r="AS207" s="268"/>
      <c r="AT207" s="268"/>
      <c r="AU207" s="268"/>
      <c r="AV207" s="269"/>
      <c r="AW207" s="270"/>
      <c r="AX207" s="271"/>
      <c r="AY207" s="271"/>
      <c r="AZ207" s="272"/>
      <c r="BA207" s="272"/>
      <c r="BB207" s="267"/>
      <c r="BC207" s="267"/>
      <c r="BD207" s="267"/>
      <c r="BE207" s="267"/>
      <c r="BF207" s="267"/>
      <c r="BG207" s="267"/>
      <c r="BH207" s="267"/>
      <c r="BI207" s="267"/>
      <c r="BJ207" s="267"/>
      <c r="BK207" s="267"/>
      <c r="BL207" s="267"/>
      <c r="BM207" s="267"/>
      <c r="BN207" s="267"/>
      <c r="BO207" s="267"/>
      <c r="BP207" s="267"/>
      <c r="BQ207" s="267"/>
      <c r="BR207" s="273"/>
      <c r="BS207" s="273"/>
      <c r="BT207" s="273"/>
      <c r="BU207" s="273"/>
      <c r="BV207" s="273"/>
      <c r="BW207" s="273"/>
      <c r="BX207" s="273"/>
      <c r="BY207" s="273"/>
    </row>
    <row r="208" spans="1:77">
      <c r="A208" s="262">
        <v>36305</v>
      </c>
      <c r="B208" s="263" t="s">
        <v>185</v>
      </c>
      <c r="C208" s="264">
        <v>16395</v>
      </c>
      <c r="D208" s="265"/>
      <c r="E208" s="266"/>
      <c r="F208" s="265"/>
      <c r="G208" s="265"/>
      <c r="H208" s="265"/>
      <c r="I208" s="267"/>
      <c r="J208" s="267"/>
      <c r="K208" s="267"/>
      <c r="L208" s="267"/>
      <c r="M208" s="267"/>
      <c r="N208" s="267"/>
      <c r="O208" s="267"/>
      <c r="P208" s="267"/>
      <c r="Q208" s="267"/>
      <c r="R208" s="267"/>
      <c r="S208" s="267"/>
      <c r="T208" s="267"/>
      <c r="U208" s="267"/>
      <c r="V208" s="267"/>
      <c r="W208" s="267"/>
      <c r="X208" s="267"/>
      <c r="Y208" s="267"/>
      <c r="Z208" s="267"/>
      <c r="AA208" s="267"/>
      <c r="AB208" s="267"/>
      <c r="AC208" s="267"/>
      <c r="AD208" s="267"/>
      <c r="AE208" s="267"/>
      <c r="AF208" s="267"/>
      <c r="AG208" s="267"/>
      <c r="AH208" s="267"/>
      <c r="AI208" s="267"/>
      <c r="AJ208" s="267"/>
      <c r="AK208" s="267"/>
      <c r="AL208" s="267"/>
      <c r="AM208" s="267"/>
      <c r="AN208" s="268"/>
      <c r="AO208" s="268"/>
      <c r="AP208" s="268"/>
      <c r="AQ208" s="268"/>
      <c r="AR208" s="268"/>
      <c r="AS208" s="268"/>
      <c r="AT208" s="268"/>
      <c r="AU208" s="268"/>
      <c r="AV208" s="269"/>
      <c r="AW208" s="270"/>
      <c r="AX208" s="271"/>
      <c r="AY208" s="271"/>
      <c r="AZ208" s="272"/>
      <c r="BA208" s="272"/>
      <c r="BB208" s="267"/>
      <c r="BC208" s="267"/>
      <c r="BD208" s="267"/>
      <c r="BE208" s="267"/>
      <c r="BF208" s="267"/>
      <c r="BG208" s="267"/>
      <c r="BH208" s="267"/>
      <c r="BI208" s="267"/>
      <c r="BJ208" s="267"/>
      <c r="BK208" s="267"/>
      <c r="BL208" s="267"/>
      <c r="BM208" s="267"/>
      <c r="BN208" s="267"/>
      <c r="BO208" s="267"/>
      <c r="BP208" s="267"/>
      <c r="BQ208" s="267"/>
      <c r="BR208" s="273"/>
      <c r="BS208" s="273"/>
      <c r="BT208" s="273"/>
      <c r="BU208" s="273"/>
      <c r="BV208" s="273"/>
      <c r="BW208" s="273"/>
      <c r="BX208" s="273"/>
      <c r="BY208" s="273"/>
    </row>
    <row r="209" spans="1:77">
      <c r="A209" s="262">
        <v>36310</v>
      </c>
      <c r="B209" s="263" t="s">
        <v>340</v>
      </c>
      <c r="C209" s="264">
        <v>0</v>
      </c>
      <c r="D209" s="265"/>
      <c r="E209" s="266"/>
      <c r="F209" s="265"/>
      <c r="G209" s="265"/>
      <c r="H209" s="265"/>
      <c r="I209" s="267"/>
      <c r="J209" s="267"/>
      <c r="K209" s="267"/>
      <c r="L209" s="267"/>
      <c r="M209" s="267"/>
      <c r="N209" s="267"/>
      <c r="O209" s="267"/>
      <c r="P209" s="267"/>
      <c r="Q209" s="267"/>
      <c r="R209" s="267"/>
      <c r="S209" s="267"/>
      <c r="T209" s="267"/>
      <c r="U209" s="267"/>
      <c r="V209" s="267"/>
      <c r="W209" s="267"/>
      <c r="X209" s="267"/>
      <c r="Y209" s="267"/>
      <c r="Z209" s="267"/>
      <c r="AA209" s="267"/>
      <c r="AB209" s="267"/>
      <c r="AC209" s="267"/>
      <c r="AD209" s="267"/>
      <c r="AE209" s="267"/>
      <c r="AF209" s="267"/>
      <c r="AG209" s="267"/>
      <c r="AH209" s="267"/>
      <c r="AI209" s="267"/>
      <c r="AJ209" s="267"/>
      <c r="AK209" s="267"/>
      <c r="AL209" s="267"/>
      <c r="AM209" s="267"/>
      <c r="AN209" s="268"/>
      <c r="AO209" s="268"/>
      <c r="AP209" s="268"/>
      <c r="AQ209" s="268"/>
      <c r="AR209" s="268"/>
      <c r="AS209" s="268"/>
      <c r="AT209" s="268"/>
      <c r="AU209" s="268"/>
      <c r="AV209" s="269"/>
      <c r="AW209" s="270"/>
      <c r="AX209" s="271"/>
      <c r="AY209" s="271"/>
      <c r="AZ209" s="272"/>
      <c r="BA209" s="272"/>
      <c r="BB209" s="267"/>
      <c r="BC209" s="267"/>
      <c r="BD209" s="267"/>
      <c r="BE209" s="267"/>
      <c r="BF209" s="267"/>
      <c r="BG209" s="267"/>
      <c r="BH209" s="267"/>
      <c r="BI209" s="267"/>
      <c r="BJ209" s="267"/>
      <c r="BK209" s="267"/>
      <c r="BL209" s="267"/>
      <c r="BM209" s="267"/>
      <c r="BN209" s="267"/>
      <c r="BO209" s="267"/>
      <c r="BP209" s="267"/>
      <c r="BQ209" s="267"/>
      <c r="BR209" s="273"/>
      <c r="BS209" s="273"/>
      <c r="BT209" s="273"/>
      <c r="BU209" s="273"/>
      <c r="BV209" s="273"/>
      <c r="BW209" s="273"/>
      <c r="BX209" s="273"/>
      <c r="BY209" s="273"/>
    </row>
    <row r="210" spans="1:77">
      <c r="A210" s="262">
        <v>36400</v>
      </c>
      <c r="B210" s="263" t="s">
        <v>186</v>
      </c>
      <c r="C210" s="264">
        <v>80852</v>
      </c>
      <c r="D210" s="265"/>
      <c r="E210" s="266"/>
      <c r="F210" s="265"/>
      <c r="G210" s="265"/>
      <c r="H210" s="265"/>
      <c r="I210" s="267"/>
      <c r="J210" s="267"/>
      <c r="K210" s="267"/>
      <c r="L210" s="267"/>
      <c r="M210" s="267"/>
      <c r="N210" s="267"/>
      <c r="O210" s="267"/>
      <c r="P210" s="267"/>
      <c r="Q210" s="267"/>
      <c r="R210" s="267"/>
      <c r="S210" s="267"/>
      <c r="T210" s="267"/>
      <c r="U210" s="267"/>
      <c r="V210" s="267"/>
      <c r="W210" s="267"/>
      <c r="X210" s="267"/>
      <c r="Y210" s="267"/>
      <c r="Z210" s="267"/>
      <c r="AA210" s="267"/>
      <c r="AB210" s="267"/>
      <c r="AC210" s="267"/>
      <c r="AD210" s="267"/>
      <c r="AE210" s="267"/>
      <c r="AF210" s="267"/>
      <c r="AG210" s="267"/>
      <c r="AH210" s="267"/>
      <c r="AI210" s="267"/>
      <c r="AJ210" s="267"/>
      <c r="AK210" s="267"/>
      <c r="AL210" s="267"/>
      <c r="AM210" s="267"/>
      <c r="AN210" s="268"/>
      <c r="AO210" s="268"/>
      <c r="AP210" s="268"/>
      <c r="AQ210" s="268"/>
      <c r="AR210" s="268"/>
      <c r="AS210" s="268"/>
      <c r="AT210" s="268"/>
      <c r="AU210" s="268"/>
      <c r="AV210" s="269"/>
      <c r="AW210" s="270"/>
      <c r="AX210" s="271"/>
      <c r="AY210" s="271"/>
      <c r="AZ210" s="272"/>
      <c r="BA210" s="272"/>
      <c r="BB210" s="267"/>
      <c r="BC210" s="267"/>
      <c r="BD210" s="267"/>
      <c r="BE210" s="267"/>
      <c r="BF210" s="267"/>
      <c r="BG210" s="267"/>
      <c r="BH210" s="267"/>
      <c r="BI210" s="267"/>
      <c r="BJ210" s="267"/>
      <c r="BK210" s="267"/>
      <c r="BL210" s="267"/>
      <c r="BM210" s="267"/>
      <c r="BN210" s="267"/>
      <c r="BO210" s="267"/>
      <c r="BP210" s="267"/>
      <c r="BQ210" s="267"/>
      <c r="BR210" s="273"/>
      <c r="BS210" s="273"/>
      <c r="BT210" s="273"/>
      <c r="BU210" s="273"/>
      <c r="BV210" s="273"/>
      <c r="BW210" s="273"/>
      <c r="BX210" s="273"/>
      <c r="BY210" s="273"/>
    </row>
    <row r="211" spans="1:77">
      <c r="A211" s="262">
        <v>36405</v>
      </c>
      <c r="B211" s="263" t="s">
        <v>352</v>
      </c>
      <c r="C211" s="264">
        <v>12927</v>
      </c>
      <c r="D211" s="265"/>
      <c r="E211" s="266"/>
      <c r="F211" s="265"/>
      <c r="G211" s="265"/>
      <c r="H211" s="265"/>
      <c r="I211" s="267"/>
      <c r="J211" s="267"/>
      <c r="K211" s="267"/>
      <c r="L211" s="267"/>
      <c r="M211" s="267"/>
      <c r="N211" s="267"/>
      <c r="O211" s="267"/>
      <c r="P211" s="267"/>
      <c r="Q211" s="267"/>
      <c r="R211" s="267"/>
      <c r="S211" s="267"/>
      <c r="T211" s="267"/>
      <c r="U211" s="267"/>
      <c r="V211" s="267"/>
      <c r="W211" s="267"/>
      <c r="X211" s="267"/>
      <c r="Y211" s="267"/>
      <c r="Z211" s="267"/>
      <c r="AA211" s="267"/>
      <c r="AB211" s="267"/>
      <c r="AC211" s="267"/>
      <c r="AD211" s="267"/>
      <c r="AE211" s="267"/>
      <c r="AF211" s="267"/>
      <c r="AG211" s="267"/>
      <c r="AH211" s="267"/>
      <c r="AI211" s="267"/>
      <c r="AJ211" s="267"/>
      <c r="AK211" s="267"/>
      <c r="AL211" s="267"/>
      <c r="AM211" s="267"/>
      <c r="AN211" s="268"/>
      <c r="AO211" s="268"/>
      <c r="AP211" s="268"/>
      <c r="AQ211" s="268"/>
      <c r="AR211" s="268"/>
      <c r="AS211" s="268"/>
      <c r="AT211" s="268"/>
      <c r="AU211" s="268"/>
      <c r="AV211" s="269"/>
      <c r="AW211" s="270"/>
      <c r="AX211" s="271"/>
      <c r="AY211" s="271"/>
      <c r="AZ211" s="272"/>
      <c r="BA211" s="272"/>
      <c r="BB211" s="267"/>
      <c r="BC211" s="267"/>
      <c r="BD211" s="267"/>
      <c r="BE211" s="267"/>
      <c r="BF211" s="267"/>
      <c r="BG211" s="267"/>
      <c r="BH211" s="267"/>
      <c r="BI211" s="267"/>
      <c r="BJ211" s="267"/>
      <c r="BK211" s="267"/>
      <c r="BL211" s="267"/>
      <c r="BM211" s="267"/>
      <c r="BN211" s="267"/>
      <c r="BO211" s="267"/>
      <c r="BP211" s="267"/>
      <c r="BQ211" s="267"/>
      <c r="BR211" s="273"/>
      <c r="BS211" s="273"/>
      <c r="BT211" s="273"/>
      <c r="BU211" s="273"/>
      <c r="BV211" s="273"/>
      <c r="BW211" s="273"/>
      <c r="BX211" s="273"/>
      <c r="BY211" s="273"/>
    </row>
    <row r="212" spans="1:77">
      <c r="A212" s="262">
        <v>36500</v>
      </c>
      <c r="B212" s="263" t="s">
        <v>187</v>
      </c>
      <c r="C212" s="264">
        <v>161619</v>
      </c>
      <c r="D212" s="265"/>
      <c r="E212" s="266"/>
      <c r="F212" s="265"/>
      <c r="G212" s="265"/>
      <c r="H212" s="265"/>
      <c r="I212" s="267"/>
      <c r="J212" s="267"/>
      <c r="K212" s="267"/>
      <c r="L212" s="267"/>
      <c r="M212" s="267"/>
      <c r="N212" s="267"/>
      <c r="O212" s="267"/>
      <c r="P212" s="267"/>
      <c r="Q212" s="267"/>
      <c r="R212" s="267"/>
      <c r="S212" s="267"/>
      <c r="T212" s="267"/>
      <c r="U212" s="267"/>
      <c r="V212" s="267"/>
      <c r="W212" s="267"/>
      <c r="X212" s="267"/>
      <c r="Y212" s="267"/>
      <c r="Z212" s="267"/>
      <c r="AA212" s="267"/>
      <c r="AB212" s="267"/>
      <c r="AC212" s="267"/>
      <c r="AD212" s="267"/>
      <c r="AE212" s="267"/>
      <c r="AF212" s="267"/>
      <c r="AG212" s="267"/>
      <c r="AH212" s="267"/>
      <c r="AI212" s="267"/>
      <c r="AJ212" s="267"/>
      <c r="AK212" s="267"/>
      <c r="AL212" s="267"/>
      <c r="AM212" s="267"/>
      <c r="AN212" s="268"/>
      <c r="AO212" s="268"/>
      <c r="AP212" s="268"/>
      <c r="AQ212" s="268"/>
      <c r="AR212" s="268"/>
      <c r="AS212" s="268"/>
      <c r="AT212" s="268"/>
      <c r="AU212" s="268"/>
      <c r="AV212" s="269"/>
      <c r="AW212" s="270"/>
      <c r="AX212" s="271"/>
      <c r="AY212" s="271"/>
      <c r="AZ212" s="272"/>
      <c r="BA212" s="272"/>
      <c r="BB212" s="267"/>
      <c r="BC212" s="267"/>
      <c r="BD212" s="267"/>
      <c r="BE212" s="267"/>
      <c r="BF212" s="267"/>
      <c r="BG212" s="267"/>
      <c r="BH212" s="267"/>
      <c r="BI212" s="267"/>
      <c r="BJ212" s="267"/>
      <c r="BK212" s="267"/>
      <c r="BL212" s="267"/>
      <c r="BM212" s="267"/>
      <c r="BN212" s="267"/>
      <c r="BO212" s="267"/>
      <c r="BP212" s="267"/>
      <c r="BQ212" s="267"/>
      <c r="BR212" s="273"/>
      <c r="BS212" s="273"/>
      <c r="BT212" s="273"/>
      <c r="BU212" s="273"/>
      <c r="BV212" s="273"/>
      <c r="BW212" s="273"/>
      <c r="BX212" s="273"/>
      <c r="BY212" s="273"/>
    </row>
    <row r="213" spans="1:77">
      <c r="A213" s="262">
        <v>36501</v>
      </c>
      <c r="B213" s="263" t="s">
        <v>188</v>
      </c>
      <c r="C213" s="264">
        <v>1897</v>
      </c>
      <c r="D213" s="265"/>
      <c r="E213" s="266"/>
      <c r="F213" s="265"/>
      <c r="G213" s="265"/>
      <c r="H213" s="265"/>
      <c r="I213" s="267"/>
      <c r="J213" s="267"/>
      <c r="K213" s="267"/>
      <c r="L213" s="267"/>
      <c r="M213" s="267"/>
      <c r="N213" s="267"/>
      <c r="O213" s="267"/>
      <c r="P213" s="267"/>
      <c r="Q213" s="267"/>
      <c r="R213" s="267"/>
      <c r="S213" s="267"/>
      <c r="T213" s="267"/>
      <c r="U213" s="267"/>
      <c r="V213" s="267"/>
      <c r="W213" s="267"/>
      <c r="X213" s="267"/>
      <c r="Y213" s="267"/>
      <c r="Z213" s="267"/>
      <c r="AA213" s="267"/>
      <c r="AB213" s="267"/>
      <c r="AC213" s="267"/>
      <c r="AD213" s="267"/>
      <c r="AE213" s="267"/>
      <c r="AF213" s="267"/>
      <c r="AG213" s="267"/>
      <c r="AH213" s="267"/>
      <c r="AI213" s="267"/>
      <c r="AJ213" s="267"/>
      <c r="AK213" s="267"/>
      <c r="AL213" s="267"/>
      <c r="AM213" s="267"/>
      <c r="AN213" s="268"/>
      <c r="AO213" s="268"/>
      <c r="AP213" s="268"/>
      <c r="AQ213" s="268"/>
      <c r="AR213" s="268"/>
      <c r="AS213" s="268"/>
      <c r="AT213" s="268"/>
      <c r="AU213" s="268"/>
      <c r="AV213" s="269"/>
      <c r="AW213" s="270"/>
      <c r="AX213" s="271"/>
      <c r="AY213" s="271"/>
      <c r="AZ213" s="272"/>
      <c r="BA213" s="272"/>
      <c r="BB213" s="267"/>
      <c r="BC213" s="267"/>
      <c r="BD213" s="267"/>
      <c r="BE213" s="267"/>
      <c r="BF213" s="267"/>
      <c r="BG213" s="267"/>
      <c r="BH213" s="267"/>
      <c r="BI213" s="267"/>
      <c r="BJ213" s="267"/>
      <c r="BK213" s="267"/>
      <c r="BL213" s="267"/>
      <c r="BM213" s="267"/>
      <c r="BN213" s="267"/>
      <c r="BO213" s="267"/>
      <c r="BP213" s="267"/>
      <c r="BQ213" s="267"/>
      <c r="BR213" s="273"/>
      <c r="BS213" s="273"/>
      <c r="BT213" s="273"/>
      <c r="BU213" s="273"/>
      <c r="BV213" s="273"/>
      <c r="BW213" s="273"/>
      <c r="BX213" s="273"/>
      <c r="BY213" s="273"/>
    </row>
    <row r="214" spans="1:77">
      <c r="A214" s="262">
        <v>36502</v>
      </c>
      <c r="B214" s="263" t="s">
        <v>189</v>
      </c>
      <c r="C214" s="264">
        <v>570</v>
      </c>
      <c r="D214" s="265"/>
      <c r="E214" s="266"/>
      <c r="F214" s="265"/>
      <c r="G214" s="265"/>
      <c r="H214" s="265"/>
      <c r="I214" s="267"/>
      <c r="J214" s="267"/>
      <c r="K214" s="267"/>
      <c r="L214" s="267"/>
      <c r="M214" s="267"/>
      <c r="N214" s="267"/>
      <c r="O214" s="267"/>
      <c r="P214" s="267"/>
      <c r="Q214" s="267"/>
      <c r="R214" s="267"/>
      <c r="S214" s="267"/>
      <c r="T214" s="267"/>
      <c r="U214" s="267"/>
      <c r="V214" s="267"/>
      <c r="W214" s="267"/>
      <c r="X214" s="267"/>
      <c r="Y214" s="267"/>
      <c r="Z214" s="267"/>
      <c r="AA214" s="267"/>
      <c r="AB214" s="267"/>
      <c r="AC214" s="267"/>
      <c r="AD214" s="267"/>
      <c r="AE214" s="267"/>
      <c r="AF214" s="267"/>
      <c r="AG214" s="267"/>
      <c r="AH214" s="267"/>
      <c r="AI214" s="267"/>
      <c r="AJ214" s="267"/>
      <c r="AK214" s="267"/>
      <c r="AL214" s="267"/>
      <c r="AM214" s="267"/>
      <c r="AN214" s="268"/>
      <c r="AO214" s="268"/>
      <c r="AP214" s="268"/>
      <c r="AQ214" s="268"/>
      <c r="AR214" s="268"/>
      <c r="AS214" s="268"/>
      <c r="AT214" s="268"/>
      <c r="AU214" s="268"/>
      <c r="AV214" s="269"/>
      <c r="AW214" s="270"/>
      <c r="AX214" s="271"/>
      <c r="AY214" s="271"/>
      <c r="AZ214" s="272"/>
      <c r="BA214" s="272"/>
      <c r="BB214" s="267"/>
      <c r="BC214" s="267"/>
      <c r="BD214" s="267"/>
      <c r="BE214" s="267"/>
      <c r="BF214" s="267"/>
      <c r="BG214" s="267"/>
      <c r="BH214" s="267"/>
      <c r="BI214" s="267"/>
      <c r="BJ214" s="267"/>
      <c r="BK214" s="267"/>
      <c r="BL214" s="267"/>
      <c r="BM214" s="267"/>
      <c r="BN214" s="267"/>
      <c r="BO214" s="267"/>
      <c r="BP214" s="267"/>
      <c r="BQ214" s="267"/>
      <c r="BR214" s="273"/>
      <c r="BS214" s="273"/>
      <c r="BT214" s="273"/>
      <c r="BU214" s="273"/>
      <c r="BV214" s="273"/>
      <c r="BW214" s="273"/>
      <c r="BX214" s="273"/>
      <c r="BY214" s="273"/>
    </row>
    <row r="215" spans="1:77">
      <c r="A215" s="262">
        <v>36505</v>
      </c>
      <c r="B215" s="263" t="s">
        <v>190</v>
      </c>
      <c r="C215" s="264">
        <v>31966</v>
      </c>
      <c r="D215" s="265"/>
      <c r="E215" s="266"/>
      <c r="F215" s="265"/>
      <c r="G215" s="265"/>
      <c r="H215" s="265"/>
      <c r="I215" s="267"/>
      <c r="J215" s="267"/>
      <c r="K215" s="267"/>
      <c r="L215" s="267"/>
      <c r="M215" s="267"/>
      <c r="N215" s="267"/>
      <c r="O215" s="267"/>
      <c r="P215" s="267"/>
      <c r="Q215" s="267"/>
      <c r="R215" s="267"/>
      <c r="S215" s="267"/>
      <c r="T215" s="267"/>
      <c r="U215" s="267"/>
      <c r="V215" s="267"/>
      <c r="W215" s="267"/>
      <c r="X215" s="267"/>
      <c r="Y215" s="267"/>
      <c r="Z215" s="267"/>
      <c r="AA215" s="267"/>
      <c r="AB215" s="267"/>
      <c r="AC215" s="267"/>
      <c r="AD215" s="267"/>
      <c r="AE215" s="267"/>
      <c r="AF215" s="267"/>
      <c r="AG215" s="267"/>
      <c r="AH215" s="267"/>
      <c r="AI215" s="267"/>
      <c r="AJ215" s="267"/>
      <c r="AK215" s="267"/>
      <c r="AL215" s="267"/>
      <c r="AM215" s="267"/>
      <c r="AN215" s="268"/>
      <c r="AO215" s="268"/>
      <c r="AP215" s="268"/>
      <c r="AQ215" s="268"/>
      <c r="AR215" s="268"/>
      <c r="AS215" s="268"/>
      <c r="AT215" s="268"/>
      <c r="AU215" s="268"/>
      <c r="AV215" s="269"/>
      <c r="AW215" s="270"/>
      <c r="AX215" s="271"/>
      <c r="AY215" s="271"/>
      <c r="AZ215" s="272"/>
      <c r="BA215" s="272"/>
      <c r="BB215" s="267"/>
      <c r="BC215" s="267"/>
      <c r="BD215" s="267"/>
      <c r="BE215" s="267"/>
      <c r="BF215" s="267"/>
      <c r="BG215" s="267"/>
      <c r="BH215" s="267"/>
      <c r="BI215" s="267"/>
      <c r="BJ215" s="267"/>
      <c r="BK215" s="267"/>
      <c r="BL215" s="267"/>
      <c r="BM215" s="267"/>
      <c r="BN215" s="267"/>
      <c r="BO215" s="267"/>
      <c r="BP215" s="267"/>
      <c r="BQ215" s="267"/>
      <c r="BR215" s="273"/>
      <c r="BS215" s="273"/>
      <c r="BT215" s="273"/>
      <c r="BU215" s="273"/>
      <c r="BV215" s="273"/>
      <c r="BW215" s="273"/>
      <c r="BX215" s="273"/>
      <c r="BY215" s="273"/>
    </row>
    <row r="216" spans="1:77">
      <c r="A216" s="262">
        <v>36600</v>
      </c>
      <c r="B216" s="263" t="s">
        <v>191</v>
      </c>
      <c r="C216" s="264">
        <v>11705</v>
      </c>
      <c r="D216" s="265"/>
      <c r="E216" s="266"/>
      <c r="F216" s="265"/>
      <c r="G216" s="265"/>
      <c r="H216" s="265"/>
      <c r="I216" s="267"/>
      <c r="J216" s="267"/>
      <c r="K216" s="267"/>
      <c r="L216" s="267"/>
      <c r="M216" s="267"/>
      <c r="N216" s="267"/>
      <c r="O216" s="267"/>
      <c r="P216" s="267"/>
      <c r="Q216" s="267"/>
      <c r="R216" s="267"/>
      <c r="S216" s="267"/>
      <c r="T216" s="267"/>
      <c r="U216" s="267"/>
      <c r="V216" s="267"/>
      <c r="W216" s="267"/>
      <c r="X216" s="267"/>
      <c r="Y216" s="267"/>
      <c r="Z216" s="267"/>
      <c r="AA216" s="267"/>
      <c r="AB216" s="267"/>
      <c r="AC216" s="267"/>
      <c r="AD216" s="267"/>
      <c r="AE216" s="267"/>
      <c r="AF216" s="267"/>
      <c r="AG216" s="267"/>
      <c r="AH216" s="267"/>
      <c r="AI216" s="267"/>
      <c r="AJ216" s="267"/>
      <c r="AK216" s="267"/>
      <c r="AL216" s="267"/>
      <c r="AM216" s="267"/>
      <c r="AN216" s="268"/>
      <c r="AO216" s="268"/>
      <c r="AP216" s="268"/>
      <c r="AQ216" s="268"/>
      <c r="AR216" s="268"/>
      <c r="AS216" s="268"/>
      <c r="AT216" s="268"/>
      <c r="AU216" s="268"/>
      <c r="AV216" s="269"/>
      <c r="AW216" s="270"/>
      <c r="AX216" s="271"/>
      <c r="AY216" s="271"/>
      <c r="AZ216" s="272"/>
      <c r="BA216" s="272"/>
      <c r="BB216" s="267"/>
      <c r="BC216" s="267"/>
      <c r="BD216" s="267"/>
      <c r="BE216" s="267"/>
      <c r="BF216" s="267"/>
      <c r="BG216" s="267"/>
      <c r="BH216" s="267"/>
      <c r="BI216" s="267"/>
      <c r="BJ216" s="267"/>
      <c r="BK216" s="267"/>
      <c r="BL216" s="267"/>
      <c r="BM216" s="267"/>
      <c r="BN216" s="267"/>
      <c r="BO216" s="267"/>
      <c r="BP216" s="267"/>
      <c r="BQ216" s="267"/>
      <c r="BR216" s="273"/>
      <c r="BS216" s="273"/>
      <c r="BT216" s="273"/>
      <c r="BU216" s="273"/>
      <c r="BV216" s="273"/>
      <c r="BW216" s="273"/>
      <c r="BX216" s="273"/>
      <c r="BY216" s="273"/>
    </row>
    <row r="217" spans="1:77">
      <c r="A217" s="262">
        <v>36601</v>
      </c>
      <c r="B217" s="263" t="s">
        <v>192</v>
      </c>
      <c r="C217" s="264">
        <v>4745</v>
      </c>
      <c r="D217" s="265"/>
      <c r="E217" s="266"/>
      <c r="F217" s="265"/>
      <c r="G217" s="265"/>
      <c r="H217" s="265"/>
      <c r="I217" s="267"/>
      <c r="J217" s="267"/>
      <c r="K217" s="267"/>
      <c r="L217" s="267"/>
      <c r="M217" s="267"/>
      <c r="N217" s="267"/>
      <c r="O217" s="267"/>
      <c r="P217" s="267"/>
      <c r="Q217" s="267"/>
      <c r="R217" s="267"/>
      <c r="S217" s="267"/>
      <c r="T217" s="267"/>
      <c r="U217" s="267"/>
      <c r="V217" s="267"/>
      <c r="W217" s="267"/>
      <c r="X217" s="267"/>
      <c r="Y217" s="267"/>
      <c r="Z217" s="267"/>
      <c r="AA217" s="267"/>
      <c r="AB217" s="267"/>
      <c r="AC217" s="267"/>
      <c r="AD217" s="267"/>
      <c r="AE217" s="267"/>
      <c r="AF217" s="267"/>
      <c r="AG217" s="267"/>
      <c r="AH217" s="267"/>
      <c r="AI217" s="267"/>
      <c r="AJ217" s="267"/>
      <c r="AK217" s="267"/>
      <c r="AL217" s="267"/>
      <c r="AM217" s="267"/>
      <c r="AN217" s="268"/>
      <c r="AO217" s="268"/>
      <c r="AP217" s="268"/>
      <c r="AQ217" s="268"/>
      <c r="AR217" s="268"/>
      <c r="AS217" s="268"/>
      <c r="AT217" s="268"/>
      <c r="AU217" s="268"/>
      <c r="AV217" s="269"/>
      <c r="AW217" s="270"/>
      <c r="AX217" s="271"/>
      <c r="AY217" s="271"/>
      <c r="AZ217" s="272"/>
      <c r="BA217" s="272"/>
      <c r="BB217" s="267"/>
      <c r="BC217" s="267"/>
      <c r="BD217" s="267"/>
      <c r="BE217" s="267"/>
      <c r="BF217" s="267"/>
      <c r="BG217" s="267"/>
      <c r="BH217" s="267"/>
      <c r="BI217" s="267"/>
      <c r="BJ217" s="267"/>
      <c r="BK217" s="267"/>
      <c r="BL217" s="267"/>
      <c r="BM217" s="267"/>
      <c r="BN217" s="267"/>
      <c r="BO217" s="267"/>
      <c r="BP217" s="267"/>
      <c r="BQ217" s="267"/>
      <c r="BR217" s="273"/>
      <c r="BS217" s="273"/>
      <c r="BT217" s="273"/>
      <c r="BU217" s="273"/>
      <c r="BV217" s="273"/>
      <c r="BW217" s="273"/>
      <c r="BX217" s="273"/>
      <c r="BY217" s="273"/>
    </row>
    <row r="218" spans="1:77">
      <c r="A218" s="262">
        <v>36700</v>
      </c>
      <c r="B218" s="263" t="s">
        <v>193</v>
      </c>
      <c r="C218" s="264">
        <v>140043</v>
      </c>
      <c r="D218" s="265"/>
      <c r="E218" s="266"/>
      <c r="F218" s="265"/>
      <c r="G218" s="265"/>
      <c r="H218" s="265"/>
      <c r="I218" s="267"/>
      <c r="J218" s="267"/>
      <c r="K218" s="267"/>
      <c r="L218" s="267"/>
      <c r="M218" s="267"/>
      <c r="N218" s="267"/>
      <c r="O218" s="267"/>
      <c r="P218" s="267"/>
      <c r="Q218" s="267"/>
      <c r="R218" s="267"/>
      <c r="S218" s="267"/>
      <c r="T218" s="267"/>
      <c r="U218" s="267"/>
      <c r="V218" s="267"/>
      <c r="W218" s="267"/>
      <c r="X218" s="267"/>
      <c r="Y218" s="267"/>
      <c r="Z218" s="267"/>
      <c r="AA218" s="267"/>
      <c r="AB218" s="267"/>
      <c r="AC218" s="267"/>
      <c r="AD218" s="267"/>
      <c r="AE218" s="267"/>
      <c r="AF218" s="267"/>
      <c r="AG218" s="267"/>
      <c r="AH218" s="267"/>
      <c r="AI218" s="267"/>
      <c r="AJ218" s="267"/>
      <c r="AK218" s="267"/>
      <c r="AL218" s="267"/>
      <c r="AM218" s="267"/>
      <c r="AN218" s="268"/>
      <c r="AO218" s="268"/>
      <c r="AP218" s="268"/>
      <c r="AQ218" s="268"/>
      <c r="AR218" s="268"/>
      <c r="AS218" s="268"/>
      <c r="AT218" s="268"/>
      <c r="AU218" s="268"/>
      <c r="AV218" s="269"/>
      <c r="AW218" s="270"/>
      <c r="AX218" s="271"/>
      <c r="AY218" s="271"/>
      <c r="AZ218" s="272"/>
      <c r="BA218" s="272"/>
      <c r="BB218" s="267"/>
      <c r="BC218" s="267"/>
      <c r="BD218" s="267"/>
      <c r="BE218" s="267"/>
      <c r="BF218" s="267"/>
      <c r="BG218" s="267"/>
      <c r="BH218" s="267"/>
      <c r="BI218" s="267"/>
      <c r="BJ218" s="267"/>
      <c r="BK218" s="267"/>
      <c r="BL218" s="267"/>
      <c r="BM218" s="267"/>
      <c r="BN218" s="267"/>
      <c r="BO218" s="267"/>
      <c r="BP218" s="267"/>
      <c r="BQ218" s="267"/>
      <c r="BR218" s="273"/>
      <c r="BS218" s="273"/>
      <c r="BT218" s="273"/>
      <c r="BU218" s="273"/>
      <c r="BV218" s="273"/>
      <c r="BW218" s="273"/>
      <c r="BX218" s="273"/>
      <c r="BY218" s="273"/>
    </row>
    <row r="219" spans="1:77">
      <c r="A219" s="262">
        <v>36701</v>
      </c>
      <c r="B219" s="263" t="s">
        <v>194</v>
      </c>
      <c r="C219" s="264">
        <v>581</v>
      </c>
      <c r="D219" s="265"/>
      <c r="E219" s="266"/>
      <c r="F219" s="265"/>
      <c r="G219" s="265"/>
      <c r="H219" s="265"/>
      <c r="I219" s="267"/>
      <c r="J219" s="267"/>
      <c r="K219" s="267"/>
      <c r="L219" s="267"/>
      <c r="M219" s="267"/>
      <c r="N219" s="267"/>
      <c r="O219" s="267"/>
      <c r="P219" s="267"/>
      <c r="Q219" s="267"/>
      <c r="R219" s="267"/>
      <c r="S219" s="267"/>
      <c r="T219" s="267"/>
      <c r="U219" s="267"/>
      <c r="V219" s="267"/>
      <c r="W219" s="267"/>
      <c r="X219" s="267"/>
      <c r="Y219" s="267"/>
      <c r="Z219" s="267"/>
      <c r="AA219" s="267"/>
      <c r="AB219" s="267"/>
      <c r="AC219" s="267"/>
      <c r="AD219" s="267"/>
      <c r="AE219" s="267"/>
      <c r="AF219" s="267"/>
      <c r="AG219" s="267"/>
      <c r="AH219" s="267"/>
      <c r="AI219" s="267"/>
      <c r="AJ219" s="267"/>
      <c r="AK219" s="267"/>
      <c r="AL219" s="267"/>
      <c r="AM219" s="267"/>
      <c r="AN219" s="268"/>
      <c r="AO219" s="268"/>
      <c r="AP219" s="268"/>
      <c r="AQ219" s="268"/>
      <c r="AR219" s="268"/>
      <c r="AS219" s="268"/>
      <c r="AT219" s="268"/>
      <c r="AU219" s="268"/>
      <c r="AV219" s="269"/>
      <c r="AW219" s="270"/>
      <c r="AX219" s="271"/>
      <c r="AY219" s="271"/>
      <c r="AZ219" s="272"/>
      <c r="BA219" s="272"/>
      <c r="BB219" s="267"/>
      <c r="BC219" s="267"/>
      <c r="BD219" s="267"/>
      <c r="BE219" s="267"/>
      <c r="BF219" s="267"/>
      <c r="BG219" s="267"/>
      <c r="BH219" s="267"/>
      <c r="BI219" s="267"/>
      <c r="BJ219" s="267"/>
      <c r="BK219" s="267"/>
      <c r="BL219" s="267"/>
      <c r="BM219" s="267"/>
      <c r="BN219" s="267"/>
      <c r="BO219" s="267"/>
      <c r="BP219" s="267"/>
      <c r="BQ219" s="267"/>
      <c r="BR219" s="273"/>
      <c r="BS219" s="273"/>
      <c r="BT219" s="273"/>
      <c r="BU219" s="273"/>
      <c r="BV219" s="273"/>
      <c r="BW219" s="273"/>
      <c r="BX219" s="273"/>
      <c r="BY219" s="273"/>
    </row>
    <row r="220" spans="1:77">
      <c r="A220" s="262">
        <v>36705</v>
      </c>
      <c r="B220" s="263" t="s">
        <v>195</v>
      </c>
      <c r="C220" s="264">
        <v>15701</v>
      </c>
      <c r="D220" s="265"/>
      <c r="E220" s="266"/>
      <c r="F220" s="265"/>
      <c r="G220" s="265"/>
      <c r="H220" s="265"/>
      <c r="I220" s="267"/>
      <c r="J220" s="267"/>
      <c r="K220" s="267"/>
      <c r="L220" s="267"/>
      <c r="M220" s="267"/>
      <c r="N220" s="267"/>
      <c r="O220" s="267"/>
      <c r="P220" s="267"/>
      <c r="Q220" s="267"/>
      <c r="R220" s="267"/>
      <c r="S220" s="267"/>
      <c r="T220" s="267"/>
      <c r="U220" s="267"/>
      <c r="V220" s="267"/>
      <c r="W220" s="267"/>
      <c r="X220" s="267"/>
      <c r="Y220" s="267"/>
      <c r="Z220" s="267"/>
      <c r="AA220" s="267"/>
      <c r="AB220" s="267"/>
      <c r="AC220" s="267"/>
      <c r="AD220" s="267"/>
      <c r="AE220" s="267"/>
      <c r="AF220" s="267"/>
      <c r="AG220" s="267"/>
      <c r="AH220" s="267"/>
      <c r="AI220" s="267"/>
      <c r="AJ220" s="267"/>
      <c r="AK220" s="267"/>
      <c r="AL220" s="267"/>
      <c r="AM220" s="267"/>
      <c r="AN220" s="268"/>
      <c r="AO220" s="268"/>
      <c r="AP220" s="268"/>
      <c r="AQ220" s="268"/>
      <c r="AR220" s="268"/>
      <c r="AS220" s="268"/>
      <c r="AT220" s="268"/>
      <c r="AU220" s="268"/>
      <c r="AV220" s="269"/>
      <c r="AW220" s="270"/>
      <c r="AX220" s="271"/>
      <c r="AY220" s="271"/>
      <c r="AZ220" s="272"/>
      <c r="BA220" s="272"/>
      <c r="BB220" s="267"/>
      <c r="BC220" s="267"/>
      <c r="BD220" s="267"/>
      <c r="BE220" s="267"/>
      <c r="BF220" s="267"/>
      <c r="BG220" s="267"/>
      <c r="BH220" s="267"/>
      <c r="BI220" s="267"/>
      <c r="BJ220" s="267"/>
      <c r="BK220" s="267"/>
      <c r="BL220" s="267"/>
      <c r="BM220" s="267"/>
      <c r="BN220" s="267"/>
      <c r="BO220" s="267"/>
      <c r="BP220" s="267"/>
      <c r="BQ220" s="267"/>
      <c r="BR220" s="273"/>
      <c r="BS220" s="273"/>
      <c r="BT220" s="273"/>
      <c r="BU220" s="273"/>
      <c r="BV220" s="273"/>
      <c r="BW220" s="273"/>
      <c r="BX220" s="273"/>
      <c r="BY220" s="273"/>
    </row>
    <row r="221" spans="1:77">
      <c r="A221" s="262">
        <v>36800</v>
      </c>
      <c r="B221" s="263" t="s">
        <v>196</v>
      </c>
      <c r="C221" s="264">
        <v>51069</v>
      </c>
      <c r="D221" s="265"/>
      <c r="E221" s="266"/>
      <c r="F221" s="265"/>
      <c r="G221" s="265"/>
      <c r="H221" s="265"/>
      <c r="I221" s="267"/>
      <c r="J221" s="267"/>
      <c r="K221" s="267"/>
      <c r="L221" s="267"/>
      <c r="M221" s="267"/>
      <c r="N221" s="267"/>
      <c r="O221" s="267"/>
      <c r="P221" s="267"/>
      <c r="Q221" s="267"/>
      <c r="R221" s="267"/>
      <c r="S221" s="267"/>
      <c r="T221" s="267"/>
      <c r="U221" s="267"/>
      <c r="V221" s="267"/>
      <c r="W221" s="267"/>
      <c r="X221" s="267"/>
      <c r="Y221" s="267"/>
      <c r="Z221" s="267"/>
      <c r="AA221" s="267"/>
      <c r="AB221" s="267"/>
      <c r="AC221" s="267"/>
      <c r="AD221" s="267"/>
      <c r="AE221" s="267"/>
      <c r="AF221" s="267"/>
      <c r="AG221" s="267"/>
      <c r="AH221" s="267"/>
      <c r="AI221" s="267"/>
      <c r="AJ221" s="267"/>
      <c r="AK221" s="267"/>
      <c r="AL221" s="267"/>
      <c r="AM221" s="267"/>
      <c r="AN221" s="268"/>
      <c r="AO221" s="268"/>
      <c r="AP221" s="268"/>
      <c r="AQ221" s="268"/>
      <c r="AR221" s="268"/>
      <c r="AS221" s="268"/>
      <c r="AT221" s="268"/>
      <c r="AU221" s="268"/>
      <c r="AV221" s="269"/>
      <c r="AW221" s="270"/>
      <c r="AX221" s="271"/>
      <c r="AY221" s="271"/>
      <c r="AZ221" s="272"/>
      <c r="BA221" s="272"/>
      <c r="BB221" s="267"/>
      <c r="BC221" s="267"/>
      <c r="BD221" s="267"/>
      <c r="BE221" s="267"/>
      <c r="BF221" s="267"/>
      <c r="BG221" s="267"/>
      <c r="BH221" s="267"/>
      <c r="BI221" s="267"/>
      <c r="BJ221" s="267"/>
      <c r="BK221" s="267"/>
      <c r="BL221" s="267"/>
      <c r="BM221" s="267"/>
      <c r="BN221" s="267"/>
      <c r="BO221" s="267"/>
      <c r="BP221" s="267"/>
      <c r="BQ221" s="267"/>
      <c r="BR221" s="273"/>
      <c r="BS221" s="273"/>
      <c r="BT221" s="273"/>
      <c r="BU221" s="273"/>
      <c r="BV221" s="273"/>
      <c r="BW221" s="273"/>
      <c r="BX221" s="273"/>
      <c r="BY221" s="273"/>
    </row>
    <row r="222" spans="1:77">
      <c r="A222" s="262">
        <v>36802</v>
      </c>
      <c r="B222" s="263" t="s">
        <v>197</v>
      </c>
      <c r="C222" s="264">
        <v>3467</v>
      </c>
      <c r="D222" s="265"/>
      <c r="E222" s="266"/>
      <c r="F222" s="265"/>
      <c r="G222" s="265"/>
      <c r="H222" s="265"/>
      <c r="I222" s="267"/>
      <c r="J222" s="267"/>
      <c r="K222" s="267"/>
      <c r="L222" s="267"/>
      <c r="M222" s="267"/>
      <c r="N222" s="267"/>
      <c r="O222" s="267"/>
      <c r="P222" s="267"/>
      <c r="Q222" s="267"/>
      <c r="R222" s="267"/>
      <c r="S222" s="267"/>
      <c r="T222" s="267"/>
      <c r="U222" s="267"/>
      <c r="V222" s="267"/>
      <c r="W222" s="267"/>
      <c r="X222" s="267"/>
      <c r="Y222" s="267"/>
      <c r="Z222" s="267"/>
      <c r="AA222" s="267"/>
      <c r="AB222" s="267"/>
      <c r="AC222" s="267"/>
      <c r="AD222" s="267"/>
      <c r="AE222" s="267"/>
      <c r="AF222" s="267"/>
      <c r="AG222" s="267"/>
      <c r="AH222" s="267"/>
      <c r="AI222" s="267"/>
      <c r="AJ222" s="267"/>
      <c r="AK222" s="267"/>
      <c r="AL222" s="267"/>
      <c r="AM222" s="267"/>
      <c r="AN222" s="268"/>
      <c r="AO222" s="268"/>
      <c r="AP222" s="268"/>
      <c r="AQ222" s="268"/>
      <c r="AR222" s="268"/>
      <c r="AS222" s="268"/>
      <c r="AT222" s="268"/>
      <c r="AU222" s="268"/>
      <c r="AV222" s="269"/>
      <c r="AW222" s="270"/>
      <c r="AX222" s="271"/>
      <c r="AY222" s="271"/>
      <c r="AZ222" s="272"/>
      <c r="BA222" s="272"/>
      <c r="BB222" s="267"/>
      <c r="BC222" s="267"/>
      <c r="BD222" s="267"/>
      <c r="BE222" s="267"/>
      <c r="BF222" s="267"/>
      <c r="BG222" s="267"/>
      <c r="BH222" s="267"/>
      <c r="BI222" s="267"/>
      <c r="BJ222" s="267"/>
      <c r="BK222" s="267"/>
      <c r="BL222" s="267"/>
      <c r="BM222" s="267"/>
      <c r="BN222" s="267"/>
      <c r="BO222" s="267"/>
      <c r="BP222" s="267"/>
      <c r="BQ222" s="267"/>
      <c r="BR222" s="273"/>
      <c r="BS222" s="273"/>
      <c r="BT222" s="273"/>
      <c r="BU222" s="273"/>
      <c r="BV222" s="273"/>
      <c r="BW222" s="273"/>
      <c r="BX222" s="273"/>
      <c r="BY222" s="273"/>
    </row>
    <row r="223" spans="1:77">
      <c r="A223" s="262">
        <v>36810</v>
      </c>
      <c r="B223" s="263" t="s">
        <v>353</v>
      </c>
      <c r="C223" s="264">
        <v>98923</v>
      </c>
      <c r="D223" s="265"/>
      <c r="E223" s="266"/>
      <c r="F223" s="265"/>
      <c r="G223" s="265"/>
      <c r="H223" s="265"/>
      <c r="I223" s="267"/>
      <c r="J223" s="267"/>
      <c r="K223" s="267"/>
      <c r="L223" s="267"/>
      <c r="M223" s="267"/>
      <c r="N223" s="267"/>
      <c r="O223" s="267"/>
      <c r="P223" s="267"/>
      <c r="Q223" s="267"/>
      <c r="R223" s="267"/>
      <c r="S223" s="267"/>
      <c r="T223" s="267"/>
      <c r="U223" s="267"/>
      <c r="V223" s="267"/>
      <c r="W223" s="267"/>
      <c r="X223" s="267"/>
      <c r="Y223" s="267"/>
      <c r="Z223" s="267"/>
      <c r="AA223" s="267"/>
      <c r="AB223" s="267"/>
      <c r="AC223" s="267"/>
      <c r="AD223" s="267"/>
      <c r="AE223" s="267"/>
      <c r="AF223" s="267"/>
      <c r="AG223" s="267"/>
      <c r="AH223" s="267"/>
      <c r="AI223" s="267"/>
      <c r="AJ223" s="267"/>
      <c r="AK223" s="267"/>
      <c r="AL223" s="267"/>
      <c r="AM223" s="267"/>
      <c r="AN223" s="268"/>
      <c r="AO223" s="268"/>
      <c r="AP223" s="268"/>
      <c r="AQ223" s="268"/>
      <c r="AR223" s="268"/>
      <c r="AS223" s="268"/>
      <c r="AT223" s="268"/>
      <c r="AU223" s="268"/>
      <c r="AV223" s="269"/>
      <c r="AW223" s="270"/>
      <c r="AX223" s="271"/>
      <c r="AY223" s="271"/>
      <c r="AZ223" s="272"/>
      <c r="BA223" s="272"/>
      <c r="BB223" s="267"/>
      <c r="BC223" s="267"/>
      <c r="BD223" s="267"/>
      <c r="BE223" s="267"/>
      <c r="BF223" s="267"/>
      <c r="BG223" s="267"/>
      <c r="BH223" s="267"/>
      <c r="BI223" s="267"/>
      <c r="BJ223" s="267"/>
      <c r="BK223" s="267"/>
      <c r="BL223" s="267"/>
      <c r="BM223" s="267"/>
      <c r="BN223" s="267"/>
      <c r="BO223" s="267"/>
      <c r="BP223" s="267"/>
      <c r="BQ223" s="267"/>
      <c r="BR223" s="273"/>
      <c r="BS223" s="273"/>
      <c r="BT223" s="273"/>
      <c r="BU223" s="273"/>
      <c r="BV223" s="273"/>
      <c r="BW223" s="273"/>
      <c r="BX223" s="273"/>
      <c r="BY223" s="273"/>
    </row>
    <row r="224" spans="1:77">
      <c r="A224" s="262">
        <v>36900</v>
      </c>
      <c r="B224" s="263" t="s">
        <v>198</v>
      </c>
      <c r="C224" s="264">
        <v>9946</v>
      </c>
      <c r="D224" s="265"/>
      <c r="E224" s="266"/>
      <c r="F224" s="265"/>
      <c r="G224" s="265"/>
      <c r="H224" s="265"/>
      <c r="I224" s="267"/>
      <c r="J224" s="267"/>
      <c r="K224" s="267"/>
      <c r="L224" s="267"/>
      <c r="M224" s="267"/>
      <c r="N224" s="267"/>
      <c r="O224" s="267"/>
      <c r="P224" s="267"/>
      <c r="Q224" s="267"/>
      <c r="R224" s="267"/>
      <c r="S224" s="267"/>
      <c r="T224" s="267"/>
      <c r="U224" s="267"/>
      <c r="V224" s="267"/>
      <c r="W224" s="267"/>
      <c r="X224" s="267"/>
      <c r="Y224" s="267"/>
      <c r="Z224" s="267"/>
      <c r="AA224" s="267"/>
      <c r="AB224" s="267"/>
      <c r="AC224" s="267"/>
      <c r="AD224" s="267"/>
      <c r="AE224" s="267"/>
      <c r="AF224" s="267"/>
      <c r="AG224" s="267"/>
      <c r="AH224" s="267"/>
      <c r="AI224" s="267"/>
      <c r="AJ224" s="267"/>
      <c r="AK224" s="267"/>
      <c r="AL224" s="267"/>
      <c r="AM224" s="267"/>
      <c r="AN224" s="268"/>
      <c r="AO224" s="268"/>
      <c r="AP224" s="268"/>
      <c r="AQ224" s="268"/>
      <c r="AR224" s="268"/>
      <c r="AS224" s="268"/>
      <c r="AT224" s="268"/>
      <c r="AU224" s="268"/>
      <c r="AV224" s="269"/>
      <c r="AW224" s="270"/>
      <c r="AX224" s="271"/>
      <c r="AY224" s="271"/>
      <c r="AZ224" s="272"/>
      <c r="BA224" s="272"/>
      <c r="BB224" s="267"/>
      <c r="BC224" s="267"/>
      <c r="BD224" s="267"/>
      <c r="BE224" s="267"/>
      <c r="BF224" s="267"/>
      <c r="BG224" s="267"/>
      <c r="BH224" s="267"/>
      <c r="BI224" s="267"/>
      <c r="BJ224" s="267"/>
      <c r="BK224" s="267"/>
      <c r="BL224" s="267"/>
      <c r="BM224" s="267"/>
      <c r="BN224" s="267"/>
      <c r="BO224" s="267"/>
      <c r="BP224" s="267"/>
      <c r="BQ224" s="267"/>
      <c r="BR224" s="273"/>
      <c r="BS224" s="273"/>
      <c r="BT224" s="273"/>
      <c r="BU224" s="273"/>
      <c r="BV224" s="273"/>
      <c r="BW224" s="273"/>
      <c r="BX224" s="273"/>
      <c r="BY224" s="273"/>
    </row>
    <row r="225" spans="1:77">
      <c r="A225" s="262">
        <v>36901</v>
      </c>
      <c r="B225" s="263" t="s">
        <v>199</v>
      </c>
      <c r="C225" s="264">
        <v>3818</v>
      </c>
      <c r="D225" s="265"/>
      <c r="E225" s="266"/>
      <c r="F225" s="265"/>
      <c r="G225" s="265"/>
      <c r="H225" s="265"/>
      <c r="I225" s="267"/>
      <c r="J225" s="267"/>
      <c r="K225" s="267"/>
      <c r="L225" s="267"/>
      <c r="M225" s="267"/>
      <c r="N225" s="267"/>
      <c r="O225" s="267"/>
      <c r="P225" s="267"/>
      <c r="Q225" s="267"/>
      <c r="R225" s="267"/>
      <c r="S225" s="267"/>
      <c r="T225" s="267"/>
      <c r="U225" s="267"/>
      <c r="V225" s="267"/>
      <c r="W225" s="267"/>
      <c r="X225" s="267"/>
      <c r="Y225" s="267"/>
      <c r="Z225" s="267"/>
      <c r="AA225" s="267"/>
      <c r="AB225" s="267"/>
      <c r="AC225" s="267"/>
      <c r="AD225" s="267"/>
      <c r="AE225" s="267"/>
      <c r="AF225" s="267"/>
      <c r="AG225" s="267"/>
      <c r="AH225" s="267"/>
      <c r="AI225" s="267"/>
      <c r="AJ225" s="267"/>
      <c r="AK225" s="267"/>
      <c r="AL225" s="267"/>
      <c r="AM225" s="267"/>
      <c r="AN225" s="268"/>
      <c r="AO225" s="268"/>
      <c r="AP225" s="268"/>
      <c r="AQ225" s="268"/>
      <c r="AR225" s="268"/>
      <c r="AS225" s="268"/>
      <c r="AT225" s="268"/>
      <c r="AU225" s="268"/>
      <c r="AV225" s="269"/>
      <c r="AW225" s="270"/>
      <c r="AX225" s="271"/>
      <c r="AY225" s="271"/>
      <c r="AZ225" s="272"/>
      <c r="BA225" s="272"/>
      <c r="BB225" s="267"/>
      <c r="BC225" s="267"/>
      <c r="BD225" s="267"/>
      <c r="BE225" s="267"/>
      <c r="BF225" s="267"/>
      <c r="BG225" s="267"/>
      <c r="BH225" s="267"/>
      <c r="BI225" s="267"/>
      <c r="BJ225" s="267"/>
      <c r="BK225" s="267"/>
      <c r="BL225" s="267"/>
      <c r="BM225" s="267"/>
      <c r="BN225" s="267"/>
      <c r="BO225" s="267"/>
      <c r="BP225" s="267"/>
      <c r="BQ225" s="267"/>
      <c r="BR225" s="273"/>
      <c r="BS225" s="273"/>
      <c r="BT225" s="273"/>
      <c r="BU225" s="273"/>
      <c r="BV225" s="273"/>
      <c r="BW225" s="273"/>
      <c r="BX225" s="273"/>
      <c r="BY225" s="273"/>
    </row>
    <row r="226" spans="1:77">
      <c r="A226" s="262">
        <v>36905</v>
      </c>
      <c r="B226" s="263" t="s">
        <v>200</v>
      </c>
      <c r="C226" s="264">
        <v>3744</v>
      </c>
      <c r="D226" s="265"/>
      <c r="E226" s="266"/>
      <c r="F226" s="265"/>
      <c r="G226" s="265"/>
      <c r="H226" s="265"/>
      <c r="I226" s="267"/>
      <c r="J226" s="267"/>
      <c r="K226" s="267"/>
      <c r="L226" s="267"/>
      <c r="M226" s="267"/>
      <c r="N226" s="267"/>
      <c r="O226" s="267"/>
      <c r="P226" s="267"/>
      <c r="Q226" s="267"/>
      <c r="R226" s="267"/>
      <c r="S226" s="267"/>
      <c r="T226" s="267"/>
      <c r="U226" s="267"/>
      <c r="V226" s="267"/>
      <c r="W226" s="267"/>
      <c r="X226" s="267"/>
      <c r="Y226" s="267"/>
      <c r="Z226" s="267"/>
      <c r="AA226" s="267"/>
      <c r="AB226" s="267"/>
      <c r="AC226" s="267"/>
      <c r="AD226" s="267"/>
      <c r="AE226" s="267"/>
      <c r="AF226" s="267"/>
      <c r="AG226" s="267"/>
      <c r="AH226" s="267"/>
      <c r="AI226" s="267"/>
      <c r="AJ226" s="267"/>
      <c r="AK226" s="267"/>
      <c r="AL226" s="267"/>
      <c r="AM226" s="267"/>
      <c r="AN226" s="268"/>
      <c r="AO226" s="268"/>
      <c r="AP226" s="268"/>
      <c r="AQ226" s="268"/>
      <c r="AR226" s="268"/>
      <c r="AS226" s="268"/>
      <c r="AT226" s="268"/>
      <c r="AU226" s="268"/>
      <c r="AV226" s="269"/>
      <c r="AW226" s="270"/>
      <c r="AX226" s="271"/>
      <c r="AY226" s="271"/>
      <c r="AZ226" s="272"/>
      <c r="BA226" s="272"/>
      <c r="BB226" s="267"/>
      <c r="BC226" s="267"/>
      <c r="BD226" s="267"/>
      <c r="BE226" s="267"/>
      <c r="BF226" s="267"/>
      <c r="BG226" s="267"/>
      <c r="BH226" s="267"/>
      <c r="BI226" s="267"/>
      <c r="BJ226" s="267"/>
      <c r="BK226" s="267"/>
      <c r="BL226" s="267"/>
      <c r="BM226" s="267"/>
      <c r="BN226" s="267"/>
      <c r="BO226" s="267"/>
      <c r="BP226" s="267"/>
      <c r="BQ226" s="267"/>
      <c r="BR226" s="273"/>
      <c r="BS226" s="273"/>
      <c r="BT226" s="273"/>
      <c r="BU226" s="273"/>
      <c r="BV226" s="273"/>
      <c r="BW226" s="273"/>
      <c r="BX226" s="273"/>
      <c r="BY226" s="273"/>
    </row>
    <row r="227" spans="1:77">
      <c r="A227" s="262">
        <v>37000</v>
      </c>
      <c r="B227" s="263" t="s">
        <v>201</v>
      </c>
      <c r="C227" s="264">
        <v>31116</v>
      </c>
      <c r="D227" s="265"/>
      <c r="E227" s="266"/>
      <c r="F227" s="265"/>
      <c r="G227" s="265"/>
      <c r="H227" s="265"/>
      <c r="I227" s="267"/>
      <c r="J227" s="267"/>
      <c r="K227" s="267"/>
      <c r="L227" s="267"/>
      <c r="M227" s="267"/>
      <c r="N227" s="267"/>
      <c r="O227" s="267"/>
      <c r="P227" s="267"/>
      <c r="Q227" s="267"/>
      <c r="R227" s="267"/>
      <c r="S227" s="267"/>
      <c r="T227" s="267"/>
      <c r="U227" s="267"/>
      <c r="V227" s="267"/>
      <c r="W227" s="267"/>
      <c r="X227" s="267"/>
      <c r="Y227" s="267"/>
      <c r="Z227" s="267"/>
      <c r="AA227" s="267"/>
      <c r="AB227" s="267"/>
      <c r="AC227" s="267"/>
      <c r="AD227" s="267"/>
      <c r="AE227" s="267"/>
      <c r="AF227" s="267"/>
      <c r="AG227" s="267"/>
      <c r="AH227" s="267"/>
      <c r="AI227" s="267"/>
      <c r="AJ227" s="267"/>
      <c r="AK227" s="267"/>
      <c r="AL227" s="267"/>
      <c r="AM227" s="267"/>
      <c r="AN227" s="268"/>
      <c r="AO227" s="268"/>
      <c r="AP227" s="268"/>
      <c r="AQ227" s="268"/>
      <c r="AR227" s="268"/>
      <c r="AS227" s="268"/>
      <c r="AT227" s="268"/>
      <c r="AU227" s="268"/>
      <c r="AV227" s="269"/>
      <c r="AW227" s="270"/>
      <c r="AX227" s="271"/>
      <c r="AY227" s="271"/>
      <c r="AZ227" s="272"/>
      <c r="BA227" s="272"/>
      <c r="BB227" s="267"/>
      <c r="BC227" s="267"/>
      <c r="BD227" s="267"/>
      <c r="BE227" s="267"/>
      <c r="BF227" s="267"/>
      <c r="BG227" s="267"/>
      <c r="BH227" s="267"/>
      <c r="BI227" s="267"/>
      <c r="BJ227" s="267"/>
      <c r="BK227" s="267"/>
      <c r="BL227" s="267"/>
      <c r="BM227" s="267"/>
      <c r="BN227" s="267"/>
      <c r="BO227" s="267"/>
      <c r="BP227" s="267"/>
      <c r="BQ227" s="267"/>
      <c r="BR227" s="273"/>
      <c r="BS227" s="273"/>
      <c r="BT227" s="273"/>
      <c r="BU227" s="273"/>
      <c r="BV227" s="273"/>
      <c r="BW227" s="273"/>
      <c r="BX227" s="273"/>
      <c r="BY227" s="273"/>
    </row>
    <row r="228" spans="1:77">
      <c r="A228" s="262">
        <v>37001</v>
      </c>
      <c r="B228" s="263" t="s">
        <v>331</v>
      </c>
      <c r="C228" s="264">
        <v>2384</v>
      </c>
      <c r="D228" s="265"/>
      <c r="E228" s="266"/>
      <c r="F228" s="265"/>
      <c r="G228" s="265"/>
      <c r="H228" s="265"/>
      <c r="I228" s="267"/>
      <c r="J228" s="267"/>
      <c r="K228" s="267"/>
      <c r="L228" s="267"/>
      <c r="M228" s="267"/>
      <c r="N228" s="267"/>
      <c r="O228" s="267"/>
      <c r="P228" s="267"/>
      <c r="Q228" s="267"/>
      <c r="R228" s="267"/>
      <c r="S228" s="267"/>
      <c r="T228" s="267"/>
      <c r="U228" s="267"/>
      <c r="V228" s="267"/>
      <c r="W228" s="267"/>
      <c r="X228" s="267"/>
      <c r="Y228" s="267"/>
      <c r="Z228" s="267"/>
      <c r="AA228" s="267"/>
      <c r="AB228" s="267"/>
      <c r="AC228" s="267"/>
      <c r="AD228" s="267"/>
      <c r="AE228" s="267"/>
      <c r="AF228" s="267"/>
      <c r="AG228" s="267"/>
      <c r="AH228" s="267"/>
      <c r="AI228" s="267"/>
      <c r="AJ228" s="267"/>
      <c r="AK228" s="267"/>
      <c r="AL228" s="267"/>
      <c r="AM228" s="267"/>
      <c r="AN228" s="268"/>
      <c r="AO228" s="268"/>
      <c r="AP228" s="268"/>
      <c r="AQ228" s="268"/>
      <c r="AR228" s="268"/>
      <c r="AS228" s="268"/>
      <c r="AT228" s="268"/>
      <c r="AU228" s="268"/>
      <c r="AV228" s="269"/>
      <c r="AW228" s="270"/>
      <c r="AX228" s="271"/>
      <c r="AY228" s="271"/>
      <c r="AZ228" s="272"/>
      <c r="BA228" s="272"/>
      <c r="BB228" s="267"/>
      <c r="BC228" s="267"/>
      <c r="BD228" s="267"/>
      <c r="BE228" s="267"/>
      <c r="BF228" s="267"/>
      <c r="BG228" s="267"/>
      <c r="BH228" s="267"/>
      <c r="BI228" s="267"/>
      <c r="BJ228" s="267"/>
      <c r="BK228" s="267"/>
      <c r="BL228" s="267"/>
      <c r="BM228" s="267"/>
      <c r="BN228" s="267"/>
      <c r="BO228" s="267"/>
      <c r="BP228" s="267"/>
      <c r="BQ228" s="267"/>
      <c r="BR228" s="273"/>
      <c r="BS228" s="273"/>
      <c r="BT228" s="273"/>
      <c r="BU228" s="273"/>
      <c r="BV228" s="273"/>
      <c r="BW228" s="273"/>
      <c r="BX228" s="273"/>
      <c r="BY228" s="273"/>
    </row>
    <row r="229" spans="1:77">
      <c r="A229" s="262">
        <v>37005</v>
      </c>
      <c r="B229" s="263" t="s">
        <v>202</v>
      </c>
      <c r="C229" s="264">
        <v>9145</v>
      </c>
      <c r="D229" s="265"/>
      <c r="E229" s="266"/>
      <c r="F229" s="265"/>
      <c r="G229" s="265"/>
      <c r="H229" s="265"/>
      <c r="I229" s="267"/>
      <c r="J229" s="267"/>
      <c r="K229" s="267"/>
      <c r="L229" s="267"/>
      <c r="M229" s="267"/>
      <c r="N229" s="267"/>
      <c r="O229" s="267"/>
      <c r="P229" s="267"/>
      <c r="Q229" s="267"/>
      <c r="R229" s="267"/>
      <c r="S229" s="267"/>
      <c r="T229" s="267"/>
      <c r="U229" s="267"/>
      <c r="V229" s="267"/>
      <c r="W229" s="267"/>
      <c r="X229" s="267"/>
      <c r="Y229" s="267"/>
      <c r="Z229" s="267"/>
      <c r="AA229" s="267"/>
      <c r="AB229" s="267"/>
      <c r="AC229" s="267"/>
      <c r="AD229" s="267"/>
      <c r="AE229" s="267"/>
      <c r="AF229" s="267"/>
      <c r="AG229" s="267"/>
      <c r="AH229" s="267"/>
      <c r="AI229" s="267"/>
      <c r="AJ229" s="267"/>
      <c r="AK229" s="267"/>
      <c r="AL229" s="267"/>
      <c r="AM229" s="267"/>
      <c r="AN229" s="268"/>
      <c r="AO229" s="268"/>
      <c r="AP229" s="268"/>
      <c r="AQ229" s="268"/>
      <c r="AR229" s="268"/>
      <c r="AS229" s="268"/>
      <c r="AT229" s="268"/>
      <c r="AU229" s="268"/>
      <c r="AV229" s="269"/>
      <c r="AW229" s="270"/>
      <c r="AX229" s="271"/>
      <c r="AY229" s="271"/>
      <c r="AZ229" s="272"/>
      <c r="BA229" s="272"/>
      <c r="BB229" s="267"/>
      <c r="BC229" s="267"/>
      <c r="BD229" s="267"/>
      <c r="BE229" s="267"/>
      <c r="BF229" s="267"/>
      <c r="BG229" s="267"/>
      <c r="BH229" s="267"/>
      <c r="BI229" s="267"/>
      <c r="BJ229" s="267"/>
      <c r="BK229" s="267"/>
      <c r="BL229" s="267"/>
      <c r="BM229" s="267"/>
      <c r="BN229" s="267"/>
      <c r="BO229" s="267"/>
      <c r="BP229" s="267"/>
      <c r="BQ229" s="267"/>
      <c r="BR229" s="273"/>
      <c r="BS229" s="273"/>
      <c r="BT229" s="273"/>
      <c r="BU229" s="273"/>
      <c r="BV229" s="273"/>
      <c r="BW229" s="273"/>
      <c r="BX229" s="273"/>
      <c r="BY229" s="273"/>
    </row>
    <row r="230" spans="1:77">
      <c r="A230" s="262">
        <v>37100</v>
      </c>
      <c r="B230" s="263" t="s">
        <v>203</v>
      </c>
      <c r="C230" s="264">
        <v>50492</v>
      </c>
      <c r="D230" s="265"/>
      <c r="E230" s="266"/>
      <c r="F230" s="265"/>
      <c r="G230" s="265"/>
      <c r="H230" s="265"/>
      <c r="I230" s="267"/>
      <c r="J230" s="267"/>
      <c r="K230" s="267"/>
      <c r="L230" s="267"/>
      <c r="M230" s="267"/>
      <c r="N230" s="267"/>
      <c r="O230" s="267"/>
      <c r="P230" s="267"/>
      <c r="Q230" s="267"/>
      <c r="R230" s="267"/>
      <c r="S230" s="267"/>
      <c r="T230" s="267"/>
      <c r="U230" s="267"/>
      <c r="V230" s="267"/>
      <c r="W230" s="267"/>
      <c r="X230" s="267"/>
      <c r="Y230" s="267"/>
      <c r="Z230" s="267"/>
      <c r="AA230" s="267"/>
      <c r="AB230" s="267"/>
      <c r="AC230" s="267"/>
      <c r="AD230" s="267"/>
      <c r="AE230" s="267"/>
      <c r="AF230" s="267"/>
      <c r="AG230" s="267"/>
      <c r="AH230" s="267"/>
      <c r="AI230" s="267"/>
      <c r="AJ230" s="267"/>
      <c r="AK230" s="267"/>
      <c r="AL230" s="267"/>
      <c r="AM230" s="267"/>
      <c r="AN230" s="268"/>
      <c r="AO230" s="268"/>
      <c r="AP230" s="268"/>
      <c r="AQ230" s="268"/>
      <c r="AR230" s="268"/>
      <c r="AS230" s="268"/>
      <c r="AT230" s="268"/>
      <c r="AU230" s="268"/>
      <c r="AV230" s="269"/>
      <c r="AW230" s="270"/>
      <c r="AX230" s="271"/>
      <c r="AY230" s="271"/>
      <c r="AZ230" s="272"/>
      <c r="BA230" s="272"/>
      <c r="BB230" s="267"/>
      <c r="BC230" s="267"/>
      <c r="BD230" s="267"/>
      <c r="BE230" s="267"/>
      <c r="BF230" s="267"/>
      <c r="BG230" s="267"/>
      <c r="BH230" s="267"/>
      <c r="BI230" s="267"/>
      <c r="BJ230" s="267"/>
      <c r="BK230" s="267"/>
      <c r="BL230" s="267"/>
      <c r="BM230" s="267"/>
      <c r="BN230" s="267"/>
      <c r="BO230" s="267"/>
      <c r="BP230" s="267"/>
      <c r="BQ230" s="267"/>
      <c r="BR230" s="273"/>
      <c r="BS230" s="273"/>
      <c r="BT230" s="273"/>
      <c r="BU230" s="273"/>
      <c r="BV230" s="273"/>
      <c r="BW230" s="273"/>
      <c r="BX230" s="273"/>
      <c r="BY230" s="273"/>
    </row>
    <row r="231" spans="1:77">
      <c r="A231" s="262">
        <v>37200</v>
      </c>
      <c r="B231" s="263" t="s">
        <v>204</v>
      </c>
      <c r="C231" s="264">
        <v>10848</v>
      </c>
      <c r="D231" s="265"/>
      <c r="E231" s="266"/>
      <c r="F231" s="265"/>
      <c r="G231" s="265"/>
      <c r="H231" s="265"/>
      <c r="I231" s="267"/>
      <c r="J231" s="267"/>
      <c r="K231" s="267"/>
      <c r="L231" s="267"/>
      <c r="M231" s="267"/>
      <c r="N231" s="267"/>
      <c r="O231" s="267"/>
      <c r="P231" s="267"/>
      <c r="Q231" s="267"/>
      <c r="R231" s="267"/>
      <c r="S231" s="267"/>
      <c r="T231" s="267"/>
      <c r="U231" s="267"/>
      <c r="V231" s="267"/>
      <c r="W231" s="267"/>
      <c r="X231" s="267"/>
      <c r="Y231" s="267"/>
      <c r="Z231" s="267"/>
      <c r="AA231" s="267"/>
      <c r="AB231" s="267"/>
      <c r="AC231" s="267"/>
      <c r="AD231" s="267"/>
      <c r="AE231" s="267"/>
      <c r="AF231" s="267"/>
      <c r="AG231" s="267"/>
      <c r="AH231" s="267"/>
      <c r="AI231" s="267"/>
      <c r="AJ231" s="267"/>
      <c r="AK231" s="267"/>
      <c r="AL231" s="267"/>
      <c r="AM231" s="267"/>
      <c r="AN231" s="268"/>
      <c r="AO231" s="268"/>
      <c r="AP231" s="268"/>
      <c r="AQ231" s="268"/>
      <c r="AR231" s="268"/>
      <c r="AS231" s="268"/>
      <c r="AT231" s="268"/>
      <c r="AU231" s="268"/>
      <c r="AV231" s="269"/>
      <c r="AW231" s="270"/>
      <c r="AX231" s="271"/>
      <c r="AY231" s="271"/>
      <c r="AZ231" s="272"/>
      <c r="BA231" s="272"/>
      <c r="BB231" s="267"/>
      <c r="BC231" s="267"/>
      <c r="BD231" s="267"/>
      <c r="BE231" s="267"/>
      <c r="BF231" s="267"/>
      <c r="BG231" s="267"/>
      <c r="BH231" s="267"/>
      <c r="BI231" s="267"/>
      <c r="BJ231" s="267"/>
      <c r="BK231" s="267"/>
      <c r="BL231" s="267"/>
      <c r="BM231" s="267"/>
      <c r="BN231" s="267"/>
      <c r="BO231" s="267"/>
      <c r="BP231" s="267"/>
      <c r="BQ231" s="267"/>
      <c r="BR231" s="273"/>
      <c r="BS231" s="273"/>
      <c r="BT231" s="273"/>
      <c r="BU231" s="273"/>
      <c r="BV231" s="273"/>
      <c r="BW231" s="273"/>
      <c r="BX231" s="273"/>
      <c r="BY231" s="273"/>
    </row>
    <row r="232" spans="1:77">
      <c r="A232" s="262">
        <v>37300</v>
      </c>
      <c r="B232" s="263" t="s">
        <v>205</v>
      </c>
      <c r="C232" s="264">
        <v>26472</v>
      </c>
      <c r="D232" s="265"/>
      <c r="E232" s="266"/>
      <c r="F232" s="265"/>
      <c r="G232" s="265"/>
      <c r="H232" s="265"/>
      <c r="I232" s="267"/>
      <c r="J232" s="267"/>
      <c r="K232" s="267"/>
      <c r="L232" s="267"/>
      <c r="M232" s="267"/>
      <c r="N232" s="267"/>
      <c r="O232" s="267"/>
      <c r="P232" s="267"/>
      <c r="Q232" s="267"/>
      <c r="R232" s="267"/>
      <c r="S232" s="267"/>
      <c r="T232" s="267"/>
      <c r="U232" s="267"/>
      <c r="V232" s="267"/>
      <c r="W232" s="267"/>
      <c r="X232" s="267"/>
      <c r="Y232" s="267"/>
      <c r="Z232" s="267"/>
      <c r="AA232" s="267"/>
      <c r="AB232" s="267"/>
      <c r="AC232" s="267"/>
      <c r="AD232" s="267"/>
      <c r="AE232" s="267"/>
      <c r="AF232" s="267"/>
      <c r="AG232" s="267"/>
      <c r="AH232" s="267"/>
      <c r="AI232" s="267"/>
      <c r="AJ232" s="267"/>
      <c r="AK232" s="267"/>
      <c r="AL232" s="267"/>
      <c r="AM232" s="267"/>
      <c r="AN232" s="268"/>
      <c r="AO232" s="268"/>
      <c r="AP232" s="268"/>
      <c r="AQ232" s="268"/>
      <c r="AR232" s="268"/>
      <c r="AS232" s="268"/>
      <c r="AT232" s="268"/>
      <c r="AU232" s="268"/>
      <c r="AV232" s="269"/>
      <c r="AW232" s="270"/>
      <c r="AX232" s="271"/>
      <c r="AY232" s="271"/>
      <c r="AZ232" s="272"/>
      <c r="BA232" s="272"/>
      <c r="BB232" s="267"/>
      <c r="BC232" s="267"/>
      <c r="BD232" s="267"/>
      <c r="BE232" s="267"/>
      <c r="BF232" s="267"/>
      <c r="BG232" s="267"/>
      <c r="BH232" s="267"/>
      <c r="BI232" s="267"/>
      <c r="BJ232" s="267"/>
      <c r="BK232" s="267"/>
      <c r="BL232" s="267"/>
      <c r="BM232" s="267"/>
      <c r="BN232" s="267"/>
      <c r="BO232" s="267"/>
      <c r="BP232" s="267"/>
      <c r="BQ232" s="267"/>
      <c r="BR232" s="273"/>
      <c r="BS232" s="273"/>
      <c r="BT232" s="273"/>
      <c r="BU232" s="273"/>
      <c r="BV232" s="273"/>
      <c r="BW232" s="273"/>
      <c r="BX232" s="273"/>
      <c r="BY232" s="273"/>
    </row>
    <row r="233" spans="1:77">
      <c r="A233" s="262">
        <v>37301</v>
      </c>
      <c r="B233" s="263" t="s">
        <v>206</v>
      </c>
      <c r="C233" s="264">
        <v>3222</v>
      </c>
      <c r="D233" s="265"/>
      <c r="E233" s="266"/>
      <c r="F233" s="265"/>
      <c r="G233" s="265"/>
      <c r="H233" s="265"/>
      <c r="I233" s="267"/>
      <c r="J233" s="267"/>
      <c r="K233" s="267"/>
      <c r="L233" s="267"/>
      <c r="M233" s="267"/>
      <c r="N233" s="267"/>
      <c r="O233" s="267"/>
      <c r="P233" s="267"/>
      <c r="Q233" s="267"/>
      <c r="R233" s="267"/>
      <c r="S233" s="267"/>
      <c r="T233" s="267"/>
      <c r="U233" s="267"/>
      <c r="V233" s="267"/>
      <c r="W233" s="267"/>
      <c r="X233" s="267"/>
      <c r="Y233" s="267"/>
      <c r="Z233" s="267"/>
      <c r="AA233" s="267"/>
      <c r="AB233" s="267"/>
      <c r="AC233" s="267"/>
      <c r="AD233" s="267"/>
      <c r="AE233" s="267"/>
      <c r="AF233" s="267"/>
      <c r="AG233" s="267"/>
      <c r="AH233" s="267"/>
      <c r="AI233" s="267"/>
      <c r="AJ233" s="267"/>
      <c r="AK233" s="267"/>
      <c r="AL233" s="267"/>
      <c r="AM233" s="267"/>
      <c r="AN233" s="268"/>
      <c r="AO233" s="268"/>
      <c r="AP233" s="268"/>
      <c r="AQ233" s="268"/>
      <c r="AR233" s="268"/>
      <c r="AS233" s="268"/>
      <c r="AT233" s="268"/>
      <c r="AU233" s="268"/>
      <c r="AV233" s="269"/>
      <c r="AW233" s="270"/>
      <c r="AX233" s="271"/>
      <c r="AY233" s="271"/>
      <c r="AZ233" s="272"/>
      <c r="BA233" s="272"/>
      <c r="BB233" s="267"/>
      <c r="BC233" s="267"/>
      <c r="BD233" s="267"/>
      <c r="BE233" s="267"/>
      <c r="BF233" s="267"/>
      <c r="BG233" s="267"/>
      <c r="BH233" s="267"/>
      <c r="BI233" s="267"/>
      <c r="BJ233" s="267"/>
      <c r="BK233" s="267"/>
      <c r="BL233" s="267"/>
      <c r="BM233" s="267"/>
      <c r="BN233" s="267"/>
      <c r="BO233" s="267"/>
      <c r="BP233" s="267"/>
      <c r="BQ233" s="267"/>
      <c r="BR233" s="273"/>
      <c r="BS233" s="273"/>
      <c r="BT233" s="273"/>
      <c r="BU233" s="273"/>
      <c r="BV233" s="273"/>
      <c r="BW233" s="273"/>
      <c r="BX233" s="273"/>
      <c r="BY233" s="273"/>
    </row>
    <row r="234" spans="1:77">
      <c r="A234" s="262">
        <v>37305</v>
      </c>
      <c r="B234" s="263" t="s">
        <v>207</v>
      </c>
      <c r="C234" s="264">
        <v>8446</v>
      </c>
      <c r="D234" s="265"/>
      <c r="E234" s="266"/>
      <c r="F234" s="265"/>
      <c r="G234" s="265"/>
      <c r="H234" s="265"/>
      <c r="I234" s="267"/>
      <c r="J234" s="267"/>
      <c r="K234" s="267"/>
      <c r="L234" s="267"/>
      <c r="M234" s="267"/>
      <c r="N234" s="267"/>
      <c r="O234" s="267"/>
      <c r="P234" s="267"/>
      <c r="Q234" s="267"/>
      <c r="R234" s="267"/>
      <c r="S234" s="267"/>
      <c r="T234" s="267"/>
      <c r="U234" s="267"/>
      <c r="V234" s="267"/>
      <c r="W234" s="267"/>
      <c r="X234" s="267"/>
      <c r="Y234" s="267"/>
      <c r="Z234" s="267"/>
      <c r="AA234" s="267"/>
      <c r="AB234" s="267"/>
      <c r="AC234" s="267"/>
      <c r="AD234" s="267"/>
      <c r="AE234" s="267"/>
      <c r="AF234" s="267"/>
      <c r="AG234" s="267"/>
      <c r="AH234" s="267"/>
      <c r="AI234" s="267"/>
      <c r="AJ234" s="267"/>
      <c r="AK234" s="267"/>
      <c r="AL234" s="267"/>
      <c r="AM234" s="267"/>
      <c r="AN234" s="268"/>
      <c r="AO234" s="268"/>
      <c r="AP234" s="268"/>
      <c r="AQ234" s="268"/>
      <c r="AR234" s="268"/>
      <c r="AS234" s="268"/>
      <c r="AT234" s="268"/>
      <c r="AU234" s="268"/>
      <c r="AV234" s="269"/>
      <c r="AW234" s="270"/>
      <c r="AX234" s="271"/>
      <c r="AY234" s="271"/>
      <c r="AZ234" s="272"/>
      <c r="BA234" s="272"/>
      <c r="BB234" s="267"/>
      <c r="BC234" s="267"/>
      <c r="BD234" s="267"/>
      <c r="BE234" s="267"/>
      <c r="BF234" s="267"/>
      <c r="BG234" s="267"/>
      <c r="BH234" s="267"/>
      <c r="BI234" s="267"/>
      <c r="BJ234" s="267"/>
      <c r="BK234" s="267"/>
      <c r="BL234" s="267"/>
      <c r="BM234" s="267"/>
      <c r="BN234" s="267"/>
      <c r="BO234" s="267"/>
      <c r="BP234" s="267"/>
      <c r="BQ234" s="267"/>
      <c r="BR234" s="273"/>
      <c r="BS234" s="273"/>
      <c r="BT234" s="273"/>
      <c r="BU234" s="273"/>
      <c r="BV234" s="273"/>
      <c r="BW234" s="273"/>
      <c r="BX234" s="273"/>
      <c r="BY234" s="273"/>
    </row>
    <row r="235" spans="1:77">
      <c r="A235" s="262">
        <v>37400</v>
      </c>
      <c r="B235" s="263" t="s">
        <v>208</v>
      </c>
      <c r="C235" s="264">
        <v>131949</v>
      </c>
      <c r="D235" s="265"/>
      <c r="E235" s="266"/>
      <c r="F235" s="265"/>
      <c r="G235" s="265"/>
      <c r="H235" s="265"/>
      <c r="I235" s="267"/>
      <c r="J235" s="267"/>
      <c r="K235" s="267"/>
      <c r="L235" s="267"/>
      <c r="M235" s="267"/>
      <c r="N235" s="267"/>
      <c r="O235" s="267"/>
      <c r="P235" s="267"/>
      <c r="Q235" s="267"/>
      <c r="R235" s="267"/>
      <c r="S235" s="267"/>
      <c r="T235" s="267"/>
      <c r="U235" s="267"/>
      <c r="V235" s="267"/>
      <c r="W235" s="267"/>
      <c r="X235" s="267"/>
      <c r="Y235" s="267"/>
      <c r="Z235" s="267"/>
      <c r="AA235" s="267"/>
      <c r="AB235" s="267"/>
      <c r="AC235" s="267"/>
      <c r="AD235" s="267"/>
      <c r="AE235" s="267"/>
      <c r="AF235" s="267"/>
      <c r="AG235" s="267"/>
      <c r="AH235" s="267"/>
      <c r="AI235" s="267"/>
      <c r="AJ235" s="267"/>
      <c r="AK235" s="267"/>
      <c r="AL235" s="267"/>
      <c r="AM235" s="267"/>
      <c r="AN235" s="268"/>
      <c r="AO235" s="268"/>
      <c r="AP235" s="268"/>
      <c r="AQ235" s="268"/>
      <c r="AR235" s="268"/>
      <c r="AS235" s="268"/>
      <c r="AT235" s="268"/>
      <c r="AU235" s="268"/>
      <c r="AV235" s="269"/>
      <c r="AW235" s="270"/>
      <c r="AX235" s="271"/>
      <c r="AY235" s="271"/>
      <c r="AZ235" s="272"/>
      <c r="BA235" s="272"/>
      <c r="BB235" s="267"/>
      <c r="BC235" s="267"/>
      <c r="BD235" s="267"/>
      <c r="BE235" s="267"/>
      <c r="BF235" s="267"/>
      <c r="BG235" s="267"/>
      <c r="BH235" s="267"/>
      <c r="BI235" s="267"/>
      <c r="BJ235" s="267"/>
      <c r="BK235" s="267"/>
      <c r="BL235" s="267"/>
      <c r="BM235" s="267"/>
      <c r="BN235" s="267"/>
      <c r="BO235" s="267"/>
      <c r="BP235" s="267"/>
      <c r="BQ235" s="267"/>
      <c r="BR235" s="273"/>
      <c r="BS235" s="273"/>
      <c r="BT235" s="273"/>
      <c r="BU235" s="273"/>
      <c r="BV235" s="273"/>
      <c r="BW235" s="273"/>
      <c r="BX235" s="273"/>
      <c r="BY235" s="273"/>
    </row>
    <row r="236" spans="1:77">
      <c r="A236" s="262">
        <v>37405</v>
      </c>
      <c r="B236" s="263" t="s">
        <v>209</v>
      </c>
      <c r="C236" s="264">
        <v>29377</v>
      </c>
      <c r="D236" s="265"/>
      <c r="E236" s="266"/>
      <c r="F236" s="265"/>
      <c r="G236" s="265"/>
      <c r="H236" s="265"/>
      <c r="I236" s="267"/>
      <c r="J236" s="267"/>
      <c r="K236" s="267"/>
      <c r="L236" s="267"/>
      <c r="M236" s="267"/>
      <c r="N236" s="267"/>
      <c r="O236" s="267"/>
      <c r="P236" s="267"/>
      <c r="Q236" s="267"/>
      <c r="R236" s="267"/>
      <c r="S236" s="267"/>
      <c r="T236" s="267"/>
      <c r="U236" s="267"/>
      <c r="V236" s="267"/>
      <c r="W236" s="267"/>
      <c r="X236" s="267"/>
      <c r="Y236" s="267"/>
      <c r="Z236" s="267"/>
      <c r="AA236" s="267"/>
      <c r="AB236" s="267"/>
      <c r="AC236" s="267"/>
      <c r="AD236" s="267"/>
      <c r="AE236" s="267"/>
      <c r="AF236" s="267"/>
      <c r="AG236" s="267"/>
      <c r="AH236" s="267"/>
      <c r="AI236" s="267"/>
      <c r="AJ236" s="267"/>
      <c r="AK236" s="267"/>
      <c r="AL236" s="267"/>
      <c r="AM236" s="267"/>
      <c r="AN236" s="268"/>
      <c r="AO236" s="268"/>
      <c r="AP236" s="268"/>
      <c r="AQ236" s="268"/>
      <c r="AR236" s="268"/>
      <c r="AS236" s="268"/>
      <c r="AT236" s="268"/>
      <c r="AU236" s="268"/>
      <c r="AV236" s="269"/>
      <c r="AW236" s="270"/>
      <c r="AX236" s="271"/>
      <c r="AY236" s="271"/>
      <c r="AZ236" s="272"/>
      <c r="BA236" s="272"/>
      <c r="BB236" s="267"/>
      <c r="BC236" s="267"/>
      <c r="BD236" s="267"/>
      <c r="BE236" s="267"/>
      <c r="BF236" s="267"/>
      <c r="BG236" s="267"/>
      <c r="BH236" s="267"/>
      <c r="BI236" s="267"/>
      <c r="BJ236" s="267"/>
      <c r="BK236" s="267"/>
      <c r="BL236" s="267"/>
      <c r="BM236" s="267"/>
      <c r="BN236" s="267"/>
      <c r="BO236" s="267"/>
      <c r="BP236" s="267"/>
      <c r="BQ236" s="267"/>
      <c r="BR236" s="273"/>
      <c r="BS236" s="273"/>
      <c r="BT236" s="273"/>
      <c r="BU236" s="273"/>
      <c r="BV236" s="273"/>
      <c r="BW236" s="273"/>
      <c r="BX236" s="273"/>
      <c r="BY236" s="273"/>
    </row>
    <row r="237" spans="1:77">
      <c r="A237" s="262">
        <v>37500</v>
      </c>
      <c r="B237" s="263" t="s">
        <v>210</v>
      </c>
      <c r="C237" s="264">
        <v>15381</v>
      </c>
      <c r="D237" s="265"/>
      <c r="E237" s="266"/>
      <c r="F237" s="265"/>
      <c r="G237" s="265"/>
      <c r="H237" s="265"/>
      <c r="I237" s="267"/>
      <c r="J237" s="267"/>
      <c r="K237" s="267"/>
      <c r="L237" s="267"/>
      <c r="M237" s="267"/>
      <c r="N237" s="267"/>
      <c r="O237" s="267"/>
      <c r="P237" s="267"/>
      <c r="Q237" s="267"/>
      <c r="R237" s="267"/>
      <c r="S237" s="267"/>
      <c r="T237" s="267"/>
      <c r="U237" s="267"/>
      <c r="V237" s="267"/>
      <c r="W237" s="267"/>
      <c r="X237" s="267"/>
      <c r="Y237" s="267"/>
      <c r="Z237" s="267"/>
      <c r="AA237" s="267"/>
      <c r="AB237" s="267"/>
      <c r="AC237" s="267"/>
      <c r="AD237" s="267"/>
      <c r="AE237" s="267"/>
      <c r="AF237" s="267"/>
      <c r="AG237" s="267"/>
      <c r="AH237" s="267"/>
      <c r="AI237" s="267"/>
      <c r="AJ237" s="267"/>
      <c r="AK237" s="267"/>
      <c r="AL237" s="267"/>
      <c r="AM237" s="267"/>
      <c r="AN237" s="268"/>
      <c r="AO237" s="268"/>
      <c r="AP237" s="268"/>
      <c r="AQ237" s="268"/>
      <c r="AR237" s="268"/>
      <c r="AS237" s="268"/>
      <c r="AT237" s="268"/>
      <c r="AU237" s="268"/>
      <c r="AV237" s="269"/>
      <c r="AW237" s="270"/>
      <c r="AX237" s="271"/>
      <c r="AY237" s="271"/>
      <c r="AZ237" s="272"/>
      <c r="BA237" s="272"/>
      <c r="BB237" s="267"/>
      <c r="BC237" s="267"/>
      <c r="BD237" s="267"/>
      <c r="BE237" s="267"/>
      <c r="BF237" s="267"/>
      <c r="BG237" s="267"/>
      <c r="BH237" s="267"/>
      <c r="BI237" s="267"/>
      <c r="BJ237" s="267"/>
      <c r="BK237" s="267"/>
      <c r="BL237" s="267"/>
      <c r="BM237" s="267"/>
      <c r="BN237" s="267"/>
      <c r="BO237" s="267"/>
      <c r="BP237" s="267"/>
      <c r="BQ237" s="267"/>
      <c r="BR237" s="273"/>
      <c r="BS237" s="273"/>
      <c r="BT237" s="273"/>
      <c r="BU237" s="273"/>
      <c r="BV237" s="273"/>
      <c r="BW237" s="273"/>
      <c r="BX237" s="273"/>
      <c r="BY237" s="273"/>
    </row>
    <row r="238" spans="1:77">
      <c r="A238" s="262">
        <v>37600</v>
      </c>
      <c r="B238" s="263" t="s">
        <v>211</v>
      </c>
      <c r="C238" s="264">
        <v>85533</v>
      </c>
      <c r="D238" s="265"/>
      <c r="E238" s="266"/>
      <c r="F238" s="265"/>
      <c r="G238" s="265"/>
      <c r="H238" s="265"/>
      <c r="I238" s="267"/>
      <c r="J238" s="267"/>
      <c r="K238" s="267"/>
      <c r="L238" s="267"/>
      <c r="M238" s="267"/>
      <c r="N238" s="267"/>
      <c r="O238" s="267"/>
      <c r="P238" s="267"/>
      <c r="Q238" s="267"/>
      <c r="R238" s="267"/>
      <c r="S238" s="267"/>
      <c r="T238" s="267"/>
      <c r="U238" s="267"/>
      <c r="V238" s="267"/>
      <c r="W238" s="267"/>
      <c r="X238" s="267"/>
      <c r="Y238" s="267"/>
      <c r="Z238" s="267"/>
      <c r="AA238" s="267"/>
      <c r="AB238" s="267"/>
      <c r="AC238" s="267"/>
      <c r="AD238" s="267"/>
      <c r="AE238" s="267"/>
      <c r="AF238" s="267"/>
      <c r="AG238" s="267"/>
      <c r="AH238" s="267"/>
      <c r="AI238" s="267"/>
      <c r="AJ238" s="267"/>
      <c r="AK238" s="267"/>
      <c r="AL238" s="267"/>
      <c r="AM238" s="267"/>
      <c r="AN238" s="268"/>
      <c r="AO238" s="268"/>
      <c r="AP238" s="268"/>
      <c r="AQ238" s="268"/>
      <c r="AR238" s="268"/>
      <c r="AS238" s="268"/>
      <c r="AT238" s="268"/>
      <c r="AU238" s="268"/>
      <c r="AV238" s="269"/>
      <c r="AW238" s="270"/>
      <c r="AX238" s="271"/>
      <c r="AY238" s="271"/>
      <c r="AZ238" s="272"/>
      <c r="BA238" s="272"/>
      <c r="BB238" s="267"/>
      <c r="BC238" s="267"/>
      <c r="BD238" s="267"/>
      <c r="BE238" s="267"/>
      <c r="BF238" s="267"/>
      <c r="BG238" s="267"/>
      <c r="BH238" s="267"/>
      <c r="BI238" s="267"/>
      <c r="BJ238" s="267"/>
      <c r="BK238" s="267"/>
      <c r="BL238" s="267"/>
      <c r="BM238" s="267"/>
      <c r="BN238" s="267"/>
      <c r="BO238" s="267"/>
      <c r="BP238" s="267"/>
      <c r="BQ238" s="267"/>
      <c r="BR238" s="273"/>
      <c r="BS238" s="273"/>
      <c r="BT238" s="273"/>
      <c r="BU238" s="273"/>
      <c r="BV238" s="273"/>
      <c r="BW238" s="273"/>
      <c r="BX238" s="273"/>
      <c r="BY238" s="273"/>
    </row>
    <row r="239" spans="1:77">
      <c r="A239" s="262">
        <v>37601</v>
      </c>
      <c r="B239" s="263" t="s">
        <v>212</v>
      </c>
      <c r="C239" s="264">
        <v>6795</v>
      </c>
      <c r="D239" s="265"/>
      <c r="E239" s="266"/>
      <c r="F239" s="265"/>
      <c r="G239" s="265"/>
      <c r="H239" s="265"/>
      <c r="I239" s="267"/>
      <c r="J239" s="267"/>
      <c r="K239" s="267"/>
      <c r="L239" s="267"/>
      <c r="M239" s="267"/>
      <c r="N239" s="267"/>
      <c r="O239" s="267"/>
      <c r="P239" s="267"/>
      <c r="Q239" s="267"/>
      <c r="R239" s="267"/>
      <c r="S239" s="267"/>
      <c r="T239" s="267"/>
      <c r="U239" s="267"/>
      <c r="V239" s="267"/>
      <c r="W239" s="267"/>
      <c r="X239" s="267"/>
      <c r="Y239" s="267"/>
      <c r="Z239" s="267"/>
      <c r="AA239" s="267"/>
      <c r="AB239" s="267"/>
      <c r="AC239" s="267"/>
      <c r="AD239" s="267"/>
      <c r="AE239" s="267"/>
      <c r="AF239" s="267"/>
      <c r="AG239" s="267"/>
      <c r="AH239" s="267"/>
      <c r="AI239" s="267"/>
      <c r="AJ239" s="267"/>
      <c r="AK239" s="267"/>
      <c r="AL239" s="267"/>
      <c r="AM239" s="267"/>
      <c r="AN239" s="268"/>
      <c r="AO239" s="268"/>
      <c r="AP239" s="268"/>
      <c r="AQ239" s="268"/>
      <c r="AR239" s="268"/>
      <c r="AS239" s="268"/>
      <c r="AT239" s="268"/>
      <c r="AU239" s="268"/>
      <c r="AV239" s="269"/>
      <c r="AW239" s="270"/>
      <c r="AX239" s="271"/>
      <c r="AY239" s="271"/>
      <c r="AZ239" s="272"/>
      <c r="BA239" s="272"/>
      <c r="BB239" s="267"/>
      <c r="BC239" s="267"/>
      <c r="BD239" s="267"/>
      <c r="BE239" s="267"/>
      <c r="BF239" s="267"/>
      <c r="BG239" s="267"/>
      <c r="BH239" s="267"/>
      <c r="BI239" s="267"/>
      <c r="BJ239" s="267"/>
      <c r="BK239" s="267"/>
      <c r="BL239" s="267"/>
      <c r="BM239" s="267"/>
      <c r="BN239" s="267"/>
      <c r="BO239" s="267"/>
      <c r="BP239" s="267"/>
      <c r="BQ239" s="267"/>
      <c r="BR239" s="273"/>
      <c r="BS239" s="273"/>
      <c r="BT239" s="273"/>
      <c r="BU239" s="273"/>
      <c r="BV239" s="273"/>
      <c r="BW239" s="273"/>
      <c r="BX239" s="273"/>
      <c r="BY239" s="273"/>
    </row>
    <row r="240" spans="1:77">
      <c r="A240" s="262">
        <v>37605</v>
      </c>
      <c r="B240" s="263" t="s">
        <v>213</v>
      </c>
      <c r="C240" s="264">
        <v>11392</v>
      </c>
      <c r="D240" s="265"/>
      <c r="E240" s="266"/>
      <c r="F240" s="265"/>
      <c r="G240" s="265"/>
      <c r="H240" s="265"/>
      <c r="I240" s="267"/>
      <c r="J240" s="267"/>
      <c r="K240" s="267"/>
      <c r="L240" s="267"/>
      <c r="M240" s="267"/>
      <c r="N240" s="267"/>
      <c r="O240" s="267"/>
      <c r="P240" s="267"/>
      <c r="Q240" s="267"/>
      <c r="R240" s="267"/>
      <c r="S240" s="267"/>
      <c r="T240" s="267"/>
      <c r="U240" s="267"/>
      <c r="V240" s="267"/>
      <c r="W240" s="267"/>
      <c r="X240" s="267"/>
      <c r="Y240" s="267"/>
      <c r="Z240" s="267"/>
      <c r="AA240" s="267"/>
      <c r="AB240" s="267"/>
      <c r="AC240" s="267"/>
      <c r="AD240" s="267"/>
      <c r="AE240" s="267"/>
      <c r="AF240" s="267"/>
      <c r="AG240" s="267"/>
      <c r="AH240" s="267"/>
      <c r="AI240" s="267"/>
      <c r="AJ240" s="267"/>
      <c r="AK240" s="267"/>
      <c r="AL240" s="267"/>
      <c r="AM240" s="267"/>
      <c r="AN240" s="268"/>
      <c r="AO240" s="268"/>
      <c r="AP240" s="268"/>
      <c r="AQ240" s="268"/>
      <c r="AR240" s="268"/>
      <c r="AS240" s="268"/>
      <c r="AT240" s="268"/>
      <c r="AU240" s="268"/>
      <c r="AV240" s="269"/>
      <c r="AW240" s="270"/>
      <c r="AX240" s="271"/>
      <c r="AY240" s="271"/>
      <c r="AZ240" s="272"/>
      <c r="BA240" s="272"/>
      <c r="BB240" s="267"/>
      <c r="BC240" s="267"/>
      <c r="BD240" s="267"/>
      <c r="BE240" s="267"/>
      <c r="BF240" s="267"/>
      <c r="BG240" s="267"/>
      <c r="BH240" s="267"/>
      <c r="BI240" s="267"/>
      <c r="BJ240" s="267"/>
      <c r="BK240" s="267"/>
      <c r="BL240" s="267"/>
      <c r="BM240" s="267"/>
      <c r="BN240" s="267"/>
      <c r="BO240" s="267"/>
      <c r="BP240" s="267"/>
      <c r="BQ240" s="267"/>
      <c r="BR240" s="273"/>
      <c r="BS240" s="273"/>
      <c r="BT240" s="273"/>
      <c r="BU240" s="273"/>
      <c r="BV240" s="273"/>
      <c r="BW240" s="273"/>
      <c r="BX240" s="273"/>
      <c r="BY240" s="273"/>
    </row>
    <row r="241" spans="1:77">
      <c r="A241" s="262">
        <v>37610</v>
      </c>
      <c r="B241" s="263" t="s">
        <v>214</v>
      </c>
      <c r="C241" s="264">
        <v>27036</v>
      </c>
      <c r="D241" s="265"/>
      <c r="E241" s="266"/>
      <c r="F241" s="265"/>
      <c r="G241" s="265"/>
      <c r="H241" s="265"/>
      <c r="I241" s="267"/>
      <c r="J241" s="267"/>
      <c r="K241" s="267"/>
      <c r="L241" s="267"/>
      <c r="M241" s="267"/>
      <c r="N241" s="267"/>
      <c r="O241" s="267"/>
      <c r="P241" s="267"/>
      <c r="Q241" s="267"/>
      <c r="R241" s="267"/>
      <c r="S241" s="267"/>
      <c r="T241" s="267"/>
      <c r="U241" s="267"/>
      <c r="V241" s="267"/>
      <c r="W241" s="267"/>
      <c r="X241" s="267"/>
      <c r="Y241" s="267"/>
      <c r="Z241" s="267"/>
      <c r="AA241" s="267"/>
      <c r="AB241" s="267"/>
      <c r="AC241" s="267"/>
      <c r="AD241" s="267"/>
      <c r="AE241" s="267"/>
      <c r="AF241" s="267"/>
      <c r="AG241" s="267"/>
      <c r="AH241" s="267"/>
      <c r="AI241" s="267"/>
      <c r="AJ241" s="267"/>
      <c r="AK241" s="267"/>
      <c r="AL241" s="267"/>
      <c r="AM241" s="267"/>
      <c r="AN241" s="268"/>
      <c r="AO241" s="268"/>
      <c r="AP241" s="268"/>
      <c r="AQ241" s="268"/>
      <c r="AR241" s="268"/>
      <c r="AS241" s="268"/>
      <c r="AT241" s="268"/>
      <c r="AU241" s="268"/>
      <c r="AV241" s="269"/>
      <c r="AW241" s="270"/>
      <c r="AX241" s="271"/>
      <c r="AY241" s="271"/>
      <c r="AZ241" s="272"/>
      <c r="BA241" s="272"/>
      <c r="BB241" s="267"/>
      <c r="BC241" s="267"/>
      <c r="BD241" s="267"/>
      <c r="BE241" s="267"/>
      <c r="BF241" s="267"/>
      <c r="BG241" s="267"/>
      <c r="BH241" s="267"/>
      <c r="BI241" s="267"/>
      <c r="BJ241" s="267"/>
      <c r="BK241" s="267"/>
      <c r="BL241" s="267"/>
      <c r="BM241" s="267"/>
      <c r="BN241" s="267"/>
      <c r="BO241" s="267"/>
      <c r="BP241" s="267"/>
      <c r="BQ241" s="267"/>
      <c r="BR241" s="273"/>
      <c r="BS241" s="273"/>
      <c r="BT241" s="273"/>
      <c r="BU241" s="273"/>
      <c r="BV241" s="273"/>
      <c r="BW241" s="273"/>
      <c r="BX241" s="273"/>
      <c r="BY241" s="273"/>
    </row>
    <row r="242" spans="1:77">
      <c r="A242" s="262">
        <v>37700</v>
      </c>
      <c r="B242" s="263" t="s">
        <v>215</v>
      </c>
      <c r="C242" s="264">
        <v>39046</v>
      </c>
      <c r="D242" s="265"/>
      <c r="E242" s="266"/>
      <c r="F242" s="265"/>
      <c r="G242" s="265"/>
      <c r="H242" s="265"/>
      <c r="I242" s="267"/>
      <c r="J242" s="267"/>
      <c r="K242" s="267"/>
      <c r="L242" s="267"/>
      <c r="M242" s="267"/>
      <c r="N242" s="267"/>
      <c r="O242" s="267"/>
      <c r="P242" s="267"/>
      <c r="Q242" s="267"/>
      <c r="R242" s="267"/>
      <c r="S242" s="267"/>
      <c r="T242" s="267"/>
      <c r="U242" s="267"/>
      <c r="V242" s="267"/>
      <c r="W242" s="267"/>
      <c r="X242" s="267"/>
      <c r="Y242" s="267"/>
      <c r="Z242" s="267"/>
      <c r="AA242" s="267"/>
      <c r="AB242" s="267"/>
      <c r="AC242" s="267"/>
      <c r="AD242" s="267"/>
      <c r="AE242" s="267"/>
      <c r="AF242" s="267"/>
      <c r="AG242" s="267"/>
      <c r="AH242" s="267"/>
      <c r="AI242" s="267"/>
      <c r="AJ242" s="267"/>
      <c r="AK242" s="267"/>
      <c r="AL242" s="267"/>
      <c r="AM242" s="267"/>
      <c r="AN242" s="268"/>
      <c r="AO242" s="268"/>
      <c r="AP242" s="268"/>
      <c r="AQ242" s="268"/>
      <c r="AR242" s="268"/>
      <c r="AS242" s="268"/>
      <c r="AT242" s="268"/>
      <c r="AU242" s="268"/>
      <c r="AV242" s="269"/>
      <c r="AW242" s="270"/>
      <c r="AX242" s="271"/>
      <c r="AY242" s="271"/>
      <c r="AZ242" s="272"/>
      <c r="BA242" s="272"/>
      <c r="BB242" s="267"/>
      <c r="BC242" s="267"/>
      <c r="BD242" s="267"/>
      <c r="BE242" s="267"/>
      <c r="BF242" s="267"/>
      <c r="BG242" s="267"/>
      <c r="BH242" s="267"/>
      <c r="BI242" s="267"/>
      <c r="BJ242" s="267"/>
      <c r="BK242" s="267"/>
      <c r="BL242" s="267"/>
      <c r="BM242" s="267"/>
      <c r="BN242" s="267"/>
      <c r="BO242" s="267"/>
      <c r="BP242" s="267"/>
      <c r="BQ242" s="267"/>
      <c r="BR242" s="273"/>
      <c r="BS242" s="273"/>
      <c r="BT242" s="273"/>
      <c r="BU242" s="273"/>
      <c r="BV242" s="273"/>
      <c r="BW242" s="273"/>
      <c r="BX242" s="273"/>
      <c r="BY242" s="273"/>
    </row>
    <row r="243" spans="1:77">
      <c r="A243" s="262">
        <v>37705</v>
      </c>
      <c r="B243" s="263" t="s">
        <v>216</v>
      </c>
      <c r="C243" s="264">
        <v>12394</v>
      </c>
      <c r="D243" s="265"/>
      <c r="E243" s="266"/>
      <c r="F243" s="265"/>
      <c r="G243" s="265"/>
      <c r="H243" s="265"/>
      <c r="I243" s="267"/>
      <c r="J243" s="267"/>
      <c r="K243" s="267"/>
      <c r="L243" s="267"/>
      <c r="M243" s="267"/>
      <c r="N243" s="267"/>
      <c r="O243" s="267"/>
      <c r="P243" s="267"/>
      <c r="Q243" s="267"/>
      <c r="R243" s="267"/>
      <c r="S243" s="267"/>
      <c r="T243" s="267"/>
      <c r="U243" s="267"/>
      <c r="V243" s="267"/>
      <c r="W243" s="267"/>
      <c r="X243" s="267"/>
      <c r="Y243" s="267"/>
      <c r="Z243" s="267"/>
      <c r="AA243" s="267"/>
      <c r="AB243" s="267"/>
      <c r="AC243" s="267"/>
      <c r="AD243" s="267"/>
      <c r="AE243" s="267"/>
      <c r="AF243" s="267"/>
      <c r="AG243" s="267"/>
      <c r="AH243" s="267"/>
      <c r="AI243" s="267"/>
      <c r="AJ243" s="267"/>
      <c r="AK243" s="267"/>
      <c r="AL243" s="267"/>
      <c r="AM243" s="267"/>
      <c r="AN243" s="268"/>
      <c r="AO243" s="268"/>
      <c r="AP243" s="268"/>
      <c r="AQ243" s="268"/>
      <c r="AR243" s="268"/>
      <c r="AS243" s="268"/>
      <c r="AT243" s="268"/>
      <c r="AU243" s="268"/>
      <c r="AV243" s="269"/>
      <c r="AW243" s="270"/>
      <c r="AX243" s="271"/>
      <c r="AY243" s="271"/>
      <c r="AZ243" s="272"/>
      <c r="BA243" s="272"/>
      <c r="BB243" s="267"/>
      <c r="BC243" s="267"/>
      <c r="BD243" s="267"/>
      <c r="BE243" s="267"/>
      <c r="BF243" s="267"/>
      <c r="BG243" s="267"/>
      <c r="BH243" s="267"/>
      <c r="BI243" s="267"/>
      <c r="BJ243" s="267"/>
      <c r="BK243" s="267"/>
      <c r="BL243" s="267"/>
      <c r="BM243" s="267"/>
      <c r="BN243" s="267"/>
      <c r="BO243" s="267"/>
      <c r="BP243" s="267"/>
      <c r="BQ243" s="267"/>
      <c r="BR243" s="273"/>
      <c r="BS243" s="273"/>
      <c r="BT243" s="273"/>
      <c r="BU243" s="273"/>
      <c r="BV243" s="273"/>
      <c r="BW243" s="273"/>
      <c r="BX243" s="273"/>
      <c r="BY243" s="273"/>
    </row>
    <row r="244" spans="1:77">
      <c r="A244" s="262">
        <v>37800</v>
      </c>
      <c r="B244" s="263" t="s">
        <v>217</v>
      </c>
      <c r="C244" s="264">
        <v>119074</v>
      </c>
      <c r="D244" s="265"/>
      <c r="E244" s="266"/>
      <c r="F244" s="265"/>
      <c r="G244" s="265"/>
      <c r="H244" s="265"/>
      <c r="I244" s="267"/>
      <c r="J244" s="267"/>
      <c r="K244" s="267"/>
      <c r="L244" s="267"/>
      <c r="M244" s="267"/>
      <c r="N244" s="267"/>
      <c r="O244" s="267"/>
      <c r="P244" s="267"/>
      <c r="Q244" s="267"/>
      <c r="R244" s="267"/>
      <c r="S244" s="267"/>
      <c r="T244" s="267"/>
      <c r="U244" s="267"/>
      <c r="V244" s="267"/>
      <c r="W244" s="267"/>
      <c r="X244" s="267"/>
      <c r="Y244" s="267"/>
      <c r="Z244" s="267"/>
      <c r="AA244" s="267"/>
      <c r="AB244" s="267"/>
      <c r="AC244" s="267"/>
      <c r="AD244" s="267"/>
      <c r="AE244" s="267"/>
      <c r="AF244" s="267"/>
      <c r="AG244" s="267"/>
      <c r="AH244" s="267"/>
      <c r="AI244" s="267"/>
      <c r="AJ244" s="267"/>
      <c r="AK244" s="267"/>
      <c r="AL244" s="267"/>
      <c r="AM244" s="267"/>
      <c r="AN244" s="268"/>
      <c r="AO244" s="268"/>
      <c r="AP244" s="268"/>
      <c r="AQ244" s="268"/>
      <c r="AR244" s="268"/>
      <c r="AS244" s="268"/>
      <c r="AT244" s="268"/>
      <c r="AU244" s="268"/>
      <c r="AV244" s="269"/>
      <c r="AW244" s="270"/>
      <c r="AX244" s="271"/>
      <c r="AY244" s="271"/>
      <c r="AZ244" s="272"/>
      <c r="BA244" s="272"/>
      <c r="BB244" s="267"/>
      <c r="BC244" s="267"/>
      <c r="BD244" s="267"/>
      <c r="BE244" s="267"/>
      <c r="BF244" s="267"/>
      <c r="BG244" s="267"/>
      <c r="BH244" s="267"/>
      <c r="BI244" s="267"/>
      <c r="BJ244" s="267"/>
      <c r="BK244" s="267"/>
      <c r="BL244" s="267"/>
      <c r="BM244" s="267"/>
      <c r="BN244" s="267"/>
      <c r="BO244" s="267"/>
      <c r="BP244" s="267"/>
      <c r="BQ244" s="267"/>
      <c r="BR244" s="273"/>
      <c r="BS244" s="273"/>
      <c r="BT244" s="273"/>
      <c r="BU244" s="273"/>
      <c r="BV244" s="273"/>
      <c r="BW244" s="273"/>
      <c r="BX244" s="273"/>
      <c r="BY244" s="273"/>
    </row>
    <row r="245" spans="1:77">
      <c r="A245" s="262">
        <v>37801</v>
      </c>
      <c r="B245" s="263" t="s">
        <v>218</v>
      </c>
      <c r="C245" s="264">
        <v>875</v>
      </c>
      <c r="D245" s="265"/>
      <c r="E245" s="266"/>
      <c r="F245" s="265"/>
      <c r="G245" s="265"/>
      <c r="H245" s="265"/>
      <c r="I245" s="267"/>
      <c r="J245" s="267"/>
      <c r="K245" s="267"/>
      <c r="L245" s="267"/>
      <c r="M245" s="267"/>
      <c r="N245" s="267"/>
      <c r="O245" s="267"/>
      <c r="P245" s="267"/>
      <c r="Q245" s="267"/>
      <c r="R245" s="267"/>
      <c r="S245" s="267"/>
      <c r="T245" s="267"/>
      <c r="U245" s="267"/>
      <c r="V245" s="267"/>
      <c r="W245" s="267"/>
      <c r="X245" s="267"/>
      <c r="Y245" s="267"/>
      <c r="Z245" s="267"/>
      <c r="AA245" s="267"/>
      <c r="AB245" s="267"/>
      <c r="AC245" s="267"/>
      <c r="AD245" s="267"/>
      <c r="AE245" s="267"/>
      <c r="AF245" s="267"/>
      <c r="AG245" s="267"/>
      <c r="AH245" s="267"/>
      <c r="AI245" s="267"/>
      <c r="AJ245" s="267"/>
      <c r="AK245" s="267"/>
      <c r="AL245" s="267"/>
      <c r="AM245" s="267"/>
      <c r="AN245" s="268"/>
      <c r="AO245" s="268"/>
      <c r="AP245" s="268"/>
      <c r="AQ245" s="268"/>
      <c r="AR245" s="268"/>
      <c r="AS245" s="268"/>
      <c r="AT245" s="268"/>
      <c r="AU245" s="268"/>
      <c r="AV245" s="269"/>
      <c r="AW245" s="270"/>
      <c r="AX245" s="271"/>
      <c r="AY245" s="271"/>
      <c r="AZ245" s="272"/>
      <c r="BA245" s="272"/>
      <c r="BB245" s="267"/>
      <c r="BC245" s="267"/>
      <c r="BD245" s="267"/>
      <c r="BE245" s="267"/>
      <c r="BF245" s="267"/>
      <c r="BG245" s="267"/>
      <c r="BH245" s="267"/>
      <c r="BI245" s="267"/>
      <c r="BJ245" s="267"/>
      <c r="BK245" s="267"/>
      <c r="BL245" s="267"/>
      <c r="BM245" s="267"/>
      <c r="BN245" s="267"/>
      <c r="BO245" s="267"/>
      <c r="BP245" s="267"/>
      <c r="BQ245" s="267"/>
      <c r="BR245" s="273"/>
      <c r="BS245" s="273"/>
      <c r="BT245" s="273"/>
      <c r="BU245" s="273"/>
      <c r="BV245" s="273"/>
      <c r="BW245" s="273"/>
      <c r="BX245" s="273"/>
      <c r="BY245" s="273"/>
    </row>
    <row r="246" spans="1:77">
      <c r="A246" s="262">
        <v>37805</v>
      </c>
      <c r="B246" s="263" t="s">
        <v>219</v>
      </c>
      <c r="C246" s="264">
        <v>9727</v>
      </c>
      <c r="D246" s="265"/>
      <c r="E246" s="266"/>
      <c r="F246" s="265"/>
      <c r="G246" s="265"/>
      <c r="H246" s="265"/>
      <c r="I246" s="267"/>
      <c r="J246" s="267"/>
      <c r="K246" s="267"/>
      <c r="L246" s="267"/>
      <c r="M246" s="267"/>
      <c r="N246" s="267"/>
      <c r="O246" s="267"/>
      <c r="P246" s="267"/>
      <c r="Q246" s="267"/>
      <c r="R246" s="267"/>
      <c r="S246" s="267"/>
      <c r="T246" s="267"/>
      <c r="U246" s="267"/>
      <c r="V246" s="267"/>
      <c r="W246" s="267"/>
      <c r="X246" s="267"/>
      <c r="Y246" s="267"/>
      <c r="Z246" s="267"/>
      <c r="AA246" s="267"/>
      <c r="AB246" s="267"/>
      <c r="AC246" s="267"/>
      <c r="AD246" s="267"/>
      <c r="AE246" s="267"/>
      <c r="AF246" s="267"/>
      <c r="AG246" s="267"/>
      <c r="AH246" s="267"/>
      <c r="AI246" s="267"/>
      <c r="AJ246" s="267"/>
      <c r="AK246" s="267"/>
      <c r="AL246" s="267"/>
      <c r="AM246" s="267"/>
      <c r="AN246" s="268"/>
      <c r="AO246" s="268"/>
      <c r="AP246" s="268"/>
      <c r="AQ246" s="268"/>
      <c r="AR246" s="268"/>
      <c r="AS246" s="268"/>
      <c r="AT246" s="268"/>
      <c r="AU246" s="268"/>
      <c r="AV246" s="269"/>
      <c r="AW246" s="270"/>
      <c r="AX246" s="271"/>
      <c r="AY246" s="271"/>
      <c r="AZ246" s="272"/>
      <c r="BA246" s="272"/>
      <c r="BB246" s="267"/>
      <c r="BC246" s="267"/>
      <c r="BD246" s="267"/>
      <c r="BE246" s="267"/>
      <c r="BF246" s="267"/>
      <c r="BG246" s="267"/>
      <c r="BH246" s="267"/>
      <c r="BI246" s="267"/>
      <c r="BJ246" s="267"/>
      <c r="BK246" s="267"/>
      <c r="BL246" s="267"/>
      <c r="BM246" s="267"/>
      <c r="BN246" s="267"/>
      <c r="BO246" s="267"/>
      <c r="BP246" s="267"/>
      <c r="BQ246" s="267"/>
      <c r="BR246" s="273"/>
      <c r="BS246" s="273"/>
      <c r="BT246" s="273"/>
      <c r="BU246" s="273"/>
      <c r="BV246" s="273"/>
      <c r="BW246" s="273"/>
      <c r="BX246" s="273"/>
      <c r="BY246" s="273"/>
    </row>
    <row r="247" spans="1:77">
      <c r="A247" s="262">
        <v>37900</v>
      </c>
      <c r="B247" s="263" t="s">
        <v>220</v>
      </c>
      <c r="C247" s="264">
        <v>65282</v>
      </c>
      <c r="D247" s="265"/>
      <c r="E247" s="266"/>
      <c r="F247" s="265"/>
      <c r="G247" s="265"/>
      <c r="H247" s="265"/>
      <c r="I247" s="267"/>
      <c r="J247" s="267"/>
      <c r="K247" s="267"/>
      <c r="L247" s="267"/>
      <c r="M247" s="267"/>
      <c r="N247" s="267"/>
      <c r="O247" s="267"/>
      <c r="P247" s="267"/>
      <c r="Q247" s="267"/>
      <c r="R247" s="267"/>
      <c r="S247" s="267"/>
      <c r="T247" s="267"/>
      <c r="U247" s="267"/>
      <c r="V247" s="267"/>
      <c r="W247" s="267"/>
      <c r="X247" s="267"/>
      <c r="Y247" s="267"/>
      <c r="Z247" s="267"/>
      <c r="AA247" s="267"/>
      <c r="AB247" s="267"/>
      <c r="AC247" s="267"/>
      <c r="AD247" s="267"/>
      <c r="AE247" s="267"/>
      <c r="AF247" s="267"/>
      <c r="AG247" s="267"/>
      <c r="AH247" s="267"/>
      <c r="AI247" s="267"/>
      <c r="AJ247" s="267"/>
      <c r="AK247" s="267"/>
      <c r="AL247" s="267"/>
      <c r="AM247" s="267"/>
      <c r="AN247" s="268"/>
      <c r="AO247" s="268"/>
      <c r="AP247" s="268"/>
      <c r="AQ247" s="268"/>
      <c r="AR247" s="268"/>
      <c r="AS247" s="268"/>
      <c r="AT247" s="268"/>
      <c r="AU247" s="268"/>
      <c r="AV247" s="269"/>
      <c r="AW247" s="270"/>
      <c r="AX247" s="271"/>
      <c r="AY247" s="271"/>
      <c r="AZ247" s="272"/>
      <c r="BA247" s="272"/>
      <c r="BB247" s="267"/>
      <c r="BC247" s="267"/>
      <c r="BD247" s="267"/>
      <c r="BE247" s="267"/>
      <c r="BF247" s="267"/>
      <c r="BG247" s="267"/>
      <c r="BH247" s="267"/>
      <c r="BI247" s="267"/>
      <c r="BJ247" s="267"/>
      <c r="BK247" s="267"/>
      <c r="BL247" s="267"/>
      <c r="BM247" s="267"/>
      <c r="BN247" s="267"/>
      <c r="BO247" s="267"/>
      <c r="BP247" s="267"/>
      <c r="BQ247" s="267"/>
      <c r="BR247" s="273"/>
      <c r="BS247" s="273"/>
      <c r="BT247" s="273"/>
      <c r="BU247" s="273"/>
      <c r="BV247" s="273"/>
      <c r="BW247" s="273"/>
      <c r="BX247" s="273"/>
      <c r="BY247" s="273"/>
    </row>
    <row r="248" spans="1:77">
      <c r="A248" s="262">
        <v>37901</v>
      </c>
      <c r="B248" s="263" t="s">
        <v>221</v>
      </c>
      <c r="C248" s="264">
        <v>1659</v>
      </c>
      <c r="D248" s="265"/>
      <c r="E248" s="266"/>
      <c r="F248" s="265"/>
      <c r="G248" s="265"/>
      <c r="H248" s="265"/>
      <c r="I248" s="267"/>
      <c r="J248" s="267"/>
      <c r="K248" s="267"/>
      <c r="L248" s="267"/>
      <c r="M248" s="267"/>
      <c r="N248" s="267"/>
      <c r="O248" s="267"/>
      <c r="P248" s="267"/>
      <c r="Q248" s="267"/>
      <c r="R248" s="267"/>
      <c r="S248" s="267"/>
      <c r="T248" s="267"/>
      <c r="U248" s="267"/>
      <c r="V248" s="267"/>
      <c r="W248" s="267"/>
      <c r="X248" s="267"/>
      <c r="Y248" s="267"/>
      <c r="Z248" s="267"/>
      <c r="AA248" s="267"/>
      <c r="AB248" s="267"/>
      <c r="AC248" s="267"/>
      <c r="AD248" s="267"/>
      <c r="AE248" s="267"/>
      <c r="AF248" s="267"/>
      <c r="AG248" s="267"/>
      <c r="AH248" s="267"/>
      <c r="AI248" s="267"/>
      <c r="AJ248" s="267"/>
      <c r="AK248" s="267"/>
      <c r="AL248" s="267"/>
      <c r="AM248" s="267"/>
      <c r="AN248" s="268"/>
      <c r="AO248" s="268"/>
      <c r="AP248" s="268"/>
      <c r="AQ248" s="268"/>
      <c r="AR248" s="268"/>
      <c r="AS248" s="268"/>
      <c r="AT248" s="268"/>
      <c r="AU248" s="268"/>
      <c r="AV248" s="269"/>
      <c r="AW248" s="270"/>
      <c r="AX248" s="271"/>
      <c r="AY248" s="271"/>
      <c r="AZ248" s="272"/>
      <c r="BA248" s="272"/>
      <c r="BB248" s="267"/>
      <c r="BC248" s="267"/>
      <c r="BD248" s="267"/>
      <c r="BE248" s="267"/>
      <c r="BF248" s="267"/>
      <c r="BG248" s="267"/>
      <c r="BH248" s="267"/>
      <c r="BI248" s="267"/>
      <c r="BJ248" s="267"/>
      <c r="BK248" s="267"/>
      <c r="BL248" s="267"/>
      <c r="BM248" s="267"/>
      <c r="BN248" s="267"/>
      <c r="BO248" s="267"/>
      <c r="BP248" s="267"/>
      <c r="BQ248" s="267"/>
      <c r="BR248" s="273"/>
      <c r="BS248" s="273"/>
      <c r="BT248" s="273"/>
      <c r="BU248" s="273"/>
      <c r="BV248" s="273"/>
      <c r="BW248" s="273"/>
      <c r="BX248" s="273"/>
      <c r="BY248" s="273"/>
    </row>
    <row r="249" spans="1:77">
      <c r="A249" s="262">
        <v>37905</v>
      </c>
      <c r="B249" s="263" t="s">
        <v>222</v>
      </c>
      <c r="C249" s="264">
        <v>8088</v>
      </c>
      <c r="D249" s="265"/>
      <c r="E249" s="266"/>
      <c r="F249" s="265"/>
      <c r="G249" s="265"/>
      <c r="H249" s="265"/>
      <c r="I249" s="267"/>
      <c r="J249" s="267"/>
      <c r="K249" s="267"/>
      <c r="L249" s="267"/>
      <c r="M249" s="267"/>
      <c r="N249" s="267"/>
      <c r="O249" s="267"/>
      <c r="P249" s="267"/>
      <c r="Q249" s="267"/>
      <c r="R249" s="267"/>
      <c r="S249" s="267"/>
      <c r="T249" s="267"/>
      <c r="U249" s="267"/>
      <c r="V249" s="267"/>
      <c r="W249" s="267"/>
      <c r="X249" s="267"/>
      <c r="Y249" s="267"/>
      <c r="Z249" s="267"/>
      <c r="AA249" s="267"/>
      <c r="AB249" s="267"/>
      <c r="AC249" s="267"/>
      <c r="AD249" s="267"/>
      <c r="AE249" s="267"/>
      <c r="AF249" s="267"/>
      <c r="AG249" s="267"/>
      <c r="AH249" s="267"/>
      <c r="AI249" s="267"/>
      <c r="AJ249" s="267"/>
      <c r="AK249" s="267"/>
      <c r="AL249" s="267"/>
      <c r="AM249" s="267"/>
      <c r="AN249" s="268"/>
      <c r="AO249" s="268"/>
      <c r="AP249" s="268"/>
      <c r="AQ249" s="268"/>
      <c r="AR249" s="268"/>
      <c r="AS249" s="268"/>
      <c r="AT249" s="268"/>
      <c r="AU249" s="268"/>
      <c r="AV249" s="269"/>
      <c r="AW249" s="270"/>
      <c r="AX249" s="271"/>
      <c r="AY249" s="271"/>
      <c r="AZ249" s="272"/>
      <c r="BA249" s="272"/>
      <c r="BB249" s="267"/>
      <c r="BC249" s="267"/>
      <c r="BD249" s="267"/>
      <c r="BE249" s="267"/>
      <c r="BF249" s="267"/>
      <c r="BG249" s="267"/>
      <c r="BH249" s="267"/>
      <c r="BI249" s="267"/>
      <c r="BJ249" s="267"/>
      <c r="BK249" s="267"/>
      <c r="BL249" s="267"/>
      <c r="BM249" s="267"/>
      <c r="BN249" s="267"/>
      <c r="BO249" s="267"/>
      <c r="BP249" s="267"/>
      <c r="BQ249" s="267"/>
      <c r="BR249" s="273"/>
      <c r="BS249" s="273"/>
      <c r="BT249" s="273"/>
      <c r="BU249" s="273"/>
      <c r="BV249" s="273"/>
      <c r="BW249" s="273"/>
      <c r="BX249" s="273"/>
      <c r="BY249" s="273"/>
    </row>
    <row r="250" spans="1:77">
      <c r="A250" s="262">
        <v>38000</v>
      </c>
      <c r="B250" s="263" t="s">
        <v>223</v>
      </c>
      <c r="C250" s="264">
        <v>105939</v>
      </c>
      <c r="D250" s="265"/>
      <c r="E250" s="266"/>
      <c r="F250" s="265"/>
      <c r="G250" s="265"/>
      <c r="H250" s="265"/>
      <c r="I250" s="267"/>
      <c r="J250" s="267"/>
      <c r="K250" s="267"/>
      <c r="L250" s="267"/>
      <c r="M250" s="267"/>
      <c r="N250" s="267"/>
      <c r="O250" s="267"/>
      <c r="P250" s="267"/>
      <c r="Q250" s="267"/>
      <c r="R250" s="267"/>
      <c r="S250" s="267"/>
      <c r="T250" s="267"/>
      <c r="U250" s="267"/>
      <c r="V250" s="267"/>
      <c r="W250" s="267"/>
      <c r="X250" s="267"/>
      <c r="Y250" s="267"/>
      <c r="Z250" s="267"/>
      <c r="AA250" s="267"/>
      <c r="AB250" s="267"/>
      <c r="AC250" s="267"/>
      <c r="AD250" s="267"/>
      <c r="AE250" s="267"/>
      <c r="AF250" s="267"/>
      <c r="AG250" s="267"/>
      <c r="AH250" s="267"/>
      <c r="AI250" s="267"/>
      <c r="AJ250" s="267"/>
      <c r="AK250" s="267"/>
      <c r="AL250" s="267"/>
      <c r="AM250" s="267"/>
      <c r="AN250" s="268"/>
      <c r="AO250" s="268"/>
      <c r="AP250" s="268"/>
      <c r="AQ250" s="268"/>
      <c r="AR250" s="268"/>
      <c r="AS250" s="268"/>
      <c r="AT250" s="268"/>
      <c r="AU250" s="268"/>
      <c r="AV250" s="269"/>
      <c r="AW250" s="270"/>
      <c r="AX250" s="271"/>
      <c r="AY250" s="271"/>
      <c r="AZ250" s="272"/>
      <c r="BA250" s="272"/>
      <c r="BB250" s="267"/>
      <c r="BC250" s="267"/>
      <c r="BD250" s="267"/>
      <c r="BE250" s="267"/>
      <c r="BF250" s="267"/>
      <c r="BG250" s="267"/>
      <c r="BH250" s="267"/>
      <c r="BI250" s="267"/>
      <c r="BJ250" s="267"/>
      <c r="BK250" s="267"/>
      <c r="BL250" s="267"/>
      <c r="BM250" s="267"/>
      <c r="BN250" s="267"/>
      <c r="BO250" s="267"/>
      <c r="BP250" s="267"/>
      <c r="BQ250" s="267"/>
      <c r="BR250" s="273"/>
      <c r="BS250" s="273"/>
      <c r="BT250" s="273"/>
      <c r="BU250" s="273"/>
      <c r="BV250" s="273"/>
      <c r="BW250" s="273"/>
      <c r="BX250" s="273"/>
      <c r="BY250" s="273"/>
    </row>
    <row r="251" spans="1:77">
      <c r="A251" s="262">
        <v>38005</v>
      </c>
      <c r="B251" s="263" t="s">
        <v>224</v>
      </c>
      <c r="C251" s="264">
        <v>22278</v>
      </c>
      <c r="D251" s="265"/>
      <c r="E251" s="266"/>
      <c r="F251" s="265"/>
      <c r="G251" s="265"/>
      <c r="H251" s="265"/>
      <c r="I251" s="267"/>
      <c r="J251" s="267"/>
      <c r="K251" s="267"/>
      <c r="L251" s="267"/>
      <c r="M251" s="267"/>
      <c r="N251" s="267"/>
      <c r="O251" s="267"/>
      <c r="P251" s="267"/>
      <c r="Q251" s="267"/>
      <c r="R251" s="267"/>
      <c r="S251" s="267"/>
      <c r="T251" s="267"/>
      <c r="U251" s="267"/>
      <c r="V251" s="267"/>
      <c r="W251" s="267"/>
      <c r="X251" s="267"/>
      <c r="Y251" s="267"/>
      <c r="Z251" s="267"/>
      <c r="AA251" s="267"/>
      <c r="AB251" s="267"/>
      <c r="AC251" s="267"/>
      <c r="AD251" s="267"/>
      <c r="AE251" s="267"/>
      <c r="AF251" s="267"/>
      <c r="AG251" s="267"/>
      <c r="AH251" s="267"/>
      <c r="AI251" s="267"/>
      <c r="AJ251" s="267"/>
      <c r="AK251" s="267"/>
      <c r="AL251" s="267"/>
      <c r="AM251" s="267"/>
      <c r="AN251" s="268"/>
      <c r="AO251" s="268"/>
      <c r="AP251" s="268"/>
      <c r="AQ251" s="268"/>
      <c r="AR251" s="268"/>
      <c r="AS251" s="268"/>
      <c r="AT251" s="268"/>
      <c r="AU251" s="268"/>
      <c r="AV251" s="269"/>
      <c r="AW251" s="270"/>
      <c r="AX251" s="271"/>
      <c r="AY251" s="271"/>
      <c r="AZ251" s="272"/>
      <c r="BA251" s="272"/>
      <c r="BB251" s="267"/>
      <c r="BC251" s="267"/>
      <c r="BD251" s="267"/>
      <c r="BE251" s="267"/>
      <c r="BF251" s="267"/>
      <c r="BG251" s="267"/>
      <c r="BH251" s="267"/>
      <c r="BI251" s="267"/>
      <c r="BJ251" s="267"/>
      <c r="BK251" s="267"/>
      <c r="BL251" s="267"/>
      <c r="BM251" s="267"/>
      <c r="BN251" s="267"/>
      <c r="BO251" s="267"/>
      <c r="BP251" s="267"/>
      <c r="BQ251" s="267"/>
      <c r="BR251" s="273"/>
      <c r="BS251" s="273"/>
      <c r="BT251" s="273"/>
      <c r="BU251" s="273"/>
      <c r="BV251" s="273"/>
      <c r="BW251" s="273"/>
      <c r="BX251" s="273"/>
      <c r="BY251" s="273"/>
    </row>
    <row r="252" spans="1:77">
      <c r="A252" s="262">
        <v>38100</v>
      </c>
      <c r="B252" s="263" t="s">
        <v>225</v>
      </c>
      <c r="C252" s="264">
        <v>48416</v>
      </c>
      <c r="D252" s="265"/>
      <c r="E252" s="266"/>
      <c r="F252" s="265"/>
      <c r="G252" s="265"/>
      <c r="H252" s="265"/>
      <c r="I252" s="267"/>
      <c r="J252" s="267"/>
      <c r="K252" s="267"/>
      <c r="L252" s="267"/>
      <c r="M252" s="267"/>
      <c r="N252" s="267"/>
      <c r="O252" s="267"/>
      <c r="P252" s="267"/>
      <c r="Q252" s="267"/>
      <c r="R252" s="267"/>
      <c r="S252" s="267"/>
      <c r="T252" s="267"/>
      <c r="U252" s="267"/>
      <c r="V252" s="267"/>
      <c r="W252" s="267"/>
      <c r="X252" s="267"/>
      <c r="Y252" s="267"/>
      <c r="Z252" s="267"/>
      <c r="AA252" s="267"/>
      <c r="AB252" s="267"/>
      <c r="AC252" s="267"/>
      <c r="AD252" s="267"/>
      <c r="AE252" s="267"/>
      <c r="AF252" s="267"/>
      <c r="AG252" s="267"/>
      <c r="AH252" s="267"/>
      <c r="AI252" s="267"/>
      <c r="AJ252" s="267"/>
      <c r="AK252" s="267"/>
      <c r="AL252" s="267"/>
      <c r="AM252" s="267"/>
      <c r="AN252" s="268"/>
      <c r="AO252" s="268"/>
      <c r="AP252" s="268"/>
      <c r="AQ252" s="268"/>
      <c r="AR252" s="268"/>
      <c r="AS252" s="268"/>
      <c r="AT252" s="268"/>
      <c r="AU252" s="268"/>
      <c r="AV252" s="269"/>
      <c r="AW252" s="270"/>
      <c r="AX252" s="271"/>
      <c r="AY252" s="271"/>
      <c r="AZ252" s="272"/>
      <c r="BA252" s="272"/>
      <c r="BB252" s="267"/>
      <c r="BC252" s="267"/>
      <c r="BD252" s="267"/>
      <c r="BE252" s="267"/>
      <c r="BF252" s="267"/>
      <c r="BG252" s="267"/>
      <c r="BH252" s="267"/>
      <c r="BI252" s="267"/>
      <c r="BJ252" s="267"/>
      <c r="BK252" s="267"/>
      <c r="BL252" s="267"/>
      <c r="BM252" s="267"/>
      <c r="BN252" s="267"/>
      <c r="BO252" s="267"/>
      <c r="BP252" s="267"/>
      <c r="BQ252" s="267"/>
      <c r="BR252" s="273"/>
      <c r="BS252" s="273"/>
      <c r="BT252" s="273"/>
      <c r="BU252" s="273"/>
      <c r="BV252" s="273"/>
      <c r="BW252" s="273"/>
      <c r="BX252" s="273"/>
      <c r="BY252" s="273"/>
    </row>
    <row r="253" spans="1:77">
      <c r="A253" s="262">
        <v>38105</v>
      </c>
      <c r="B253" s="263" t="s">
        <v>226</v>
      </c>
      <c r="C253" s="264">
        <v>9789</v>
      </c>
      <c r="D253" s="265"/>
      <c r="E253" s="266"/>
      <c r="F253" s="265"/>
      <c r="G253" s="265"/>
      <c r="H253" s="265"/>
      <c r="I253" s="267"/>
      <c r="J253" s="267"/>
      <c r="K253" s="267"/>
      <c r="L253" s="267"/>
      <c r="M253" s="267"/>
      <c r="N253" s="267"/>
      <c r="O253" s="267"/>
      <c r="P253" s="267"/>
      <c r="Q253" s="267"/>
      <c r="R253" s="267"/>
      <c r="S253" s="267"/>
      <c r="T253" s="267"/>
      <c r="U253" s="267"/>
      <c r="V253" s="267"/>
      <c r="W253" s="267"/>
      <c r="X253" s="267"/>
      <c r="Y253" s="267"/>
      <c r="Z253" s="267"/>
      <c r="AA253" s="267"/>
      <c r="AB253" s="267"/>
      <c r="AC253" s="267"/>
      <c r="AD253" s="267"/>
      <c r="AE253" s="267"/>
      <c r="AF253" s="267"/>
      <c r="AG253" s="267"/>
      <c r="AH253" s="267"/>
      <c r="AI253" s="267"/>
      <c r="AJ253" s="267"/>
      <c r="AK253" s="267"/>
      <c r="AL253" s="267"/>
      <c r="AM253" s="267"/>
      <c r="AN253" s="268"/>
      <c r="AO253" s="268"/>
      <c r="AP253" s="268"/>
      <c r="AQ253" s="268"/>
      <c r="AR253" s="268"/>
      <c r="AS253" s="268"/>
      <c r="AT253" s="268"/>
      <c r="AU253" s="268"/>
      <c r="AV253" s="269"/>
      <c r="AW253" s="270"/>
      <c r="AX253" s="271"/>
      <c r="AY253" s="271"/>
      <c r="AZ253" s="272"/>
      <c r="BA253" s="272"/>
      <c r="BB253" s="267"/>
      <c r="BC253" s="267"/>
      <c r="BD253" s="267"/>
      <c r="BE253" s="267"/>
      <c r="BF253" s="267"/>
      <c r="BG253" s="267"/>
      <c r="BH253" s="267"/>
      <c r="BI253" s="267"/>
      <c r="BJ253" s="267"/>
      <c r="BK253" s="267"/>
      <c r="BL253" s="267"/>
      <c r="BM253" s="267"/>
      <c r="BN253" s="267"/>
      <c r="BO253" s="267"/>
      <c r="BP253" s="267"/>
      <c r="BQ253" s="267"/>
      <c r="BR253" s="273"/>
      <c r="BS253" s="273"/>
      <c r="BT253" s="273"/>
      <c r="BU253" s="273"/>
      <c r="BV253" s="273"/>
      <c r="BW253" s="273"/>
      <c r="BX253" s="273"/>
      <c r="BY253" s="273"/>
    </row>
    <row r="254" spans="1:77">
      <c r="A254" s="262">
        <v>38200</v>
      </c>
      <c r="B254" s="263" t="s">
        <v>227</v>
      </c>
      <c r="C254" s="264">
        <v>44935</v>
      </c>
      <c r="D254" s="265"/>
      <c r="E254" s="266"/>
      <c r="F254" s="265"/>
      <c r="G254" s="265"/>
      <c r="H254" s="265"/>
      <c r="I254" s="267"/>
      <c r="J254" s="267"/>
      <c r="K254" s="267"/>
      <c r="L254" s="267"/>
      <c r="M254" s="267"/>
      <c r="N254" s="267"/>
      <c r="O254" s="267"/>
      <c r="P254" s="267"/>
      <c r="Q254" s="267"/>
      <c r="R254" s="267"/>
      <c r="S254" s="267"/>
      <c r="T254" s="267"/>
      <c r="U254" s="267"/>
      <c r="V254" s="267"/>
      <c r="W254" s="267"/>
      <c r="X254" s="267"/>
      <c r="Y254" s="267"/>
      <c r="Z254" s="267"/>
      <c r="AA254" s="267"/>
      <c r="AB254" s="267"/>
      <c r="AC254" s="267"/>
      <c r="AD254" s="267"/>
      <c r="AE254" s="267"/>
      <c r="AF254" s="267"/>
      <c r="AG254" s="267"/>
      <c r="AH254" s="267"/>
      <c r="AI254" s="267"/>
      <c r="AJ254" s="267"/>
      <c r="AK254" s="267"/>
      <c r="AL254" s="267"/>
      <c r="AM254" s="267"/>
      <c r="AN254" s="268"/>
      <c r="AO254" s="268"/>
      <c r="AP254" s="268"/>
      <c r="AQ254" s="268"/>
      <c r="AR254" s="268"/>
      <c r="AS254" s="268"/>
      <c r="AT254" s="268"/>
      <c r="AU254" s="268"/>
      <c r="AV254" s="269"/>
      <c r="AW254" s="270"/>
      <c r="AX254" s="271"/>
      <c r="AY254" s="271"/>
      <c r="AZ254" s="272"/>
      <c r="BA254" s="272"/>
      <c r="BB254" s="267"/>
      <c r="BC254" s="267"/>
      <c r="BD254" s="267"/>
      <c r="BE254" s="267"/>
      <c r="BF254" s="267"/>
      <c r="BG254" s="267"/>
      <c r="BH254" s="267"/>
      <c r="BI254" s="267"/>
      <c r="BJ254" s="267"/>
      <c r="BK254" s="267"/>
      <c r="BL254" s="267"/>
      <c r="BM254" s="267"/>
      <c r="BN254" s="267"/>
      <c r="BO254" s="267"/>
      <c r="BP254" s="267"/>
      <c r="BQ254" s="267"/>
      <c r="BR254" s="273"/>
      <c r="BS254" s="273"/>
      <c r="BT254" s="273"/>
      <c r="BU254" s="273"/>
      <c r="BV254" s="273"/>
      <c r="BW254" s="273"/>
      <c r="BX254" s="273"/>
      <c r="BY254" s="273"/>
    </row>
    <row r="255" spans="1:77">
      <c r="A255" s="262">
        <v>38205</v>
      </c>
      <c r="B255" s="263" t="s">
        <v>228</v>
      </c>
      <c r="C255" s="264">
        <v>7232</v>
      </c>
      <c r="D255" s="265"/>
      <c r="E255" s="266"/>
      <c r="F255" s="265"/>
      <c r="G255" s="265"/>
      <c r="H255" s="265"/>
      <c r="I255" s="267"/>
      <c r="J255" s="267"/>
      <c r="K255" s="267"/>
      <c r="L255" s="267"/>
      <c r="M255" s="267"/>
      <c r="N255" s="267"/>
      <c r="O255" s="267"/>
      <c r="P255" s="267"/>
      <c r="Q255" s="267"/>
      <c r="R255" s="267"/>
      <c r="S255" s="267"/>
      <c r="T255" s="267"/>
      <c r="U255" s="267"/>
      <c r="V255" s="267"/>
      <c r="W255" s="267"/>
      <c r="X255" s="267"/>
      <c r="Y255" s="267"/>
      <c r="Z255" s="267"/>
      <c r="AA255" s="267"/>
      <c r="AB255" s="267"/>
      <c r="AC255" s="267"/>
      <c r="AD255" s="267"/>
      <c r="AE255" s="267"/>
      <c r="AF255" s="267"/>
      <c r="AG255" s="267"/>
      <c r="AH255" s="267"/>
      <c r="AI255" s="267"/>
      <c r="AJ255" s="267"/>
      <c r="AK255" s="267"/>
      <c r="AL255" s="267"/>
      <c r="AM255" s="267"/>
      <c r="AN255" s="268"/>
      <c r="AO255" s="268"/>
      <c r="AP255" s="268"/>
      <c r="AQ255" s="268"/>
      <c r="AR255" s="268"/>
      <c r="AS255" s="268"/>
      <c r="AT255" s="268"/>
      <c r="AU255" s="268"/>
      <c r="AV255" s="269"/>
      <c r="AW255" s="270"/>
      <c r="AX255" s="271"/>
      <c r="AY255" s="271"/>
      <c r="AZ255" s="272"/>
      <c r="BA255" s="272"/>
      <c r="BB255" s="267"/>
      <c r="BC255" s="267"/>
      <c r="BD255" s="267"/>
      <c r="BE255" s="267"/>
      <c r="BF255" s="267"/>
      <c r="BG255" s="267"/>
      <c r="BH255" s="267"/>
      <c r="BI255" s="267"/>
      <c r="BJ255" s="267"/>
      <c r="BK255" s="267"/>
      <c r="BL255" s="267"/>
      <c r="BM255" s="267"/>
      <c r="BN255" s="267"/>
      <c r="BO255" s="267"/>
      <c r="BP255" s="267"/>
      <c r="BQ255" s="267"/>
      <c r="BR255" s="273"/>
      <c r="BS255" s="273"/>
      <c r="BT255" s="273"/>
      <c r="BU255" s="273"/>
      <c r="BV255" s="273"/>
      <c r="BW255" s="273"/>
      <c r="BX255" s="273"/>
      <c r="BY255" s="273"/>
    </row>
    <row r="256" spans="1:77">
      <c r="A256" s="262">
        <v>38210</v>
      </c>
      <c r="B256" s="263" t="s">
        <v>229</v>
      </c>
      <c r="C256" s="264">
        <v>17102</v>
      </c>
      <c r="D256" s="265"/>
      <c r="E256" s="266"/>
      <c r="F256" s="265"/>
      <c r="G256" s="265"/>
      <c r="H256" s="265"/>
      <c r="I256" s="267"/>
      <c r="J256" s="267"/>
      <c r="K256" s="267"/>
      <c r="L256" s="267"/>
      <c r="M256" s="267"/>
      <c r="N256" s="267"/>
      <c r="O256" s="267"/>
      <c r="P256" s="267"/>
      <c r="Q256" s="267"/>
      <c r="R256" s="267"/>
      <c r="S256" s="267"/>
      <c r="T256" s="267"/>
      <c r="U256" s="267"/>
      <c r="V256" s="267"/>
      <c r="W256" s="267"/>
      <c r="X256" s="267"/>
      <c r="Y256" s="267"/>
      <c r="Z256" s="267"/>
      <c r="AA256" s="267"/>
      <c r="AB256" s="267"/>
      <c r="AC256" s="267"/>
      <c r="AD256" s="267"/>
      <c r="AE256" s="267"/>
      <c r="AF256" s="267"/>
      <c r="AG256" s="267"/>
      <c r="AH256" s="267"/>
      <c r="AI256" s="267"/>
      <c r="AJ256" s="267"/>
      <c r="AK256" s="267"/>
      <c r="AL256" s="267"/>
      <c r="AM256" s="267"/>
      <c r="AN256" s="268"/>
      <c r="AO256" s="268"/>
      <c r="AP256" s="268"/>
      <c r="AQ256" s="268"/>
      <c r="AR256" s="268"/>
      <c r="AS256" s="268"/>
      <c r="AT256" s="268"/>
      <c r="AU256" s="268"/>
      <c r="AV256" s="269"/>
      <c r="AW256" s="270"/>
      <c r="AX256" s="271"/>
      <c r="AY256" s="271"/>
      <c r="AZ256" s="272"/>
      <c r="BA256" s="272"/>
      <c r="BB256" s="267"/>
      <c r="BC256" s="267"/>
      <c r="BD256" s="267"/>
      <c r="BE256" s="267"/>
      <c r="BF256" s="267"/>
      <c r="BG256" s="267"/>
      <c r="BH256" s="267"/>
      <c r="BI256" s="267"/>
      <c r="BJ256" s="267"/>
      <c r="BK256" s="267"/>
      <c r="BL256" s="267"/>
      <c r="BM256" s="267"/>
      <c r="BN256" s="267"/>
      <c r="BO256" s="267"/>
      <c r="BP256" s="267"/>
      <c r="BQ256" s="267"/>
      <c r="BR256" s="273"/>
      <c r="BS256" s="273"/>
      <c r="BT256" s="273"/>
      <c r="BU256" s="273"/>
      <c r="BV256" s="273"/>
      <c r="BW256" s="273"/>
      <c r="BX256" s="273"/>
      <c r="BY256" s="273"/>
    </row>
    <row r="257" spans="1:77">
      <c r="A257" s="262">
        <v>38300</v>
      </c>
      <c r="B257" s="263" t="s">
        <v>230</v>
      </c>
      <c r="C257" s="264">
        <v>34631</v>
      </c>
      <c r="D257" s="265"/>
      <c r="E257" s="266"/>
      <c r="F257" s="265"/>
      <c r="G257" s="265"/>
      <c r="H257" s="265"/>
      <c r="I257" s="267"/>
      <c r="J257" s="267"/>
      <c r="K257" s="267"/>
      <c r="L257" s="267"/>
      <c r="M257" s="267"/>
      <c r="N257" s="267"/>
      <c r="O257" s="267"/>
      <c r="P257" s="267"/>
      <c r="Q257" s="267"/>
      <c r="R257" s="267"/>
      <c r="S257" s="267"/>
      <c r="T257" s="267"/>
      <c r="U257" s="267"/>
      <c r="V257" s="267"/>
      <c r="W257" s="267"/>
      <c r="X257" s="267"/>
      <c r="Y257" s="267"/>
      <c r="Z257" s="267"/>
      <c r="AA257" s="267"/>
      <c r="AB257" s="267"/>
      <c r="AC257" s="267"/>
      <c r="AD257" s="267"/>
      <c r="AE257" s="267"/>
      <c r="AF257" s="267"/>
      <c r="AG257" s="267"/>
      <c r="AH257" s="267"/>
      <c r="AI257" s="267"/>
      <c r="AJ257" s="267"/>
      <c r="AK257" s="267"/>
      <c r="AL257" s="267"/>
      <c r="AM257" s="267"/>
      <c r="AN257" s="268"/>
      <c r="AO257" s="268"/>
      <c r="AP257" s="268"/>
      <c r="AQ257" s="268"/>
      <c r="AR257" s="268"/>
      <c r="AS257" s="268"/>
      <c r="AT257" s="268"/>
      <c r="AU257" s="268"/>
      <c r="AV257" s="269"/>
      <c r="AW257" s="270"/>
      <c r="AX257" s="271"/>
      <c r="AY257" s="271"/>
      <c r="AZ257" s="272"/>
      <c r="BA257" s="272"/>
      <c r="BB257" s="267"/>
      <c r="BC257" s="267"/>
      <c r="BD257" s="267"/>
      <c r="BE257" s="267"/>
      <c r="BF257" s="267"/>
      <c r="BG257" s="267"/>
      <c r="BH257" s="267"/>
      <c r="BI257" s="267"/>
      <c r="BJ257" s="267"/>
      <c r="BK257" s="267"/>
      <c r="BL257" s="267"/>
      <c r="BM257" s="267"/>
      <c r="BN257" s="267"/>
      <c r="BO257" s="267"/>
      <c r="BP257" s="267"/>
      <c r="BQ257" s="267"/>
      <c r="BR257" s="273"/>
      <c r="BS257" s="273"/>
      <c r="BT257" s="273"/>
      <c r="BU257" s="273"/>
      <c r="BV257" s="273"/>
      <c r="BW257" s="273"/>
      <c r="BX257" s="273"/>
      <c r="BY257" s="273"/>
    </row>
    <row r="258" spans="1:77">
      <c r="A258" s="262">
        <v>38400</v>
      </c>
      <c r="B258" s="263" t="s">
        <v>231</v>
      </c>
      <c r="C258" s="264">
        <v>46379</v>
      </c>
      <c r="D258" s="265"/>
      <c r="E258" s="266"/>
      <c r="F258" s="265"/>
      <c r="G258" s="265"/>
      <c r="H258" s="265"/>
      <c r="I258" s="267"/>
      <c r="J258" s="267"/>
      <c r="K258" s="267"/>
      <c r="L258" s="267"/>
      <c r="M258" s="267"/>
      <c r="N258" s="267"/>
      <c r="O258" s="267"/>
      <c r="P258" s="267"/>
      <c r="Q258" s="267"/>
      <c r="R258" s="267"/>
      <c r="S258" s="267"/>
      <c r="T258" s="267"/>
      <c r="U258" s="267"/>
      <c r="V258" s="267"/>
      <c r="W258" s="267"/>
      <c r="X258" s="267"/>
      <c r="Y258" s="267"/>
      <c r="Z258" s="267"/>
      <c r="AA258" s="267"/>
      <c r="AB258" s="267"/>
      <c r="AC258" s="267"/>
      <c r="AD258" s="267"/>
      <c r="AE258" s="267"/>
      <c r="AF258" s="267"/>
      <c r="AG258" s="267"/>
      <c r="AH258" s="267"/>
      <c r="AI258" s="267"/>
      <c r="AJ258" s="267"/>
      <c r="AK258" s="267"/>
      <c r="AL258" s="267"/>
      <c r="AM258" s="267"/>
      <c r="AN258" s="268"/>
      <c r="AO258" s="268"/>
      <c r="AP258" s="268"/>
      <c r="AQ258" s="268"/>
      <c r="AR258" s="268"/>
      <c r="AS258" s="268"/>
      <c r="AT258" s="268"/>
      <c r="AU258" s="268"/>
      <c r="AV258" s="269"/>
      <c r="AW258" s="270"/>
      <c r="AX258" s="271"/>
      <c r="AY258" s="271"/>
      <c r="AZ258" s="272"/>
      <c r="BA258" s="272"/>
      <c r="BB258" s="267"/>
      <c r="BC258" s="267"/>
      <c r="BD258" s="267"/>
      <c r="BE258" s="267"/>
      <c r="BF258" s="267"/>
      <c r="BG258" s="267"/>
      <c r="BH258" s="267"/>
      <c r="BI258" s="267"/>
      <c r="BJ258" s="267"/>
      <c r="BK258" s="267"/>
      <c r="BL258" s="267"/>
      <c r="BM258" s="267"/>
      <c r="BN258" s="267"/>
      <c r="BO258" s="267"/>
      <c r="BP258" s="267"/>
      <c r="BQ258" s="267"/>
      <c r="BR258" s="273"/>
      <c r="BS258" s="273"/>
      <c r="BT258" s="273"/>
      <c r="BU258" s="273"/>
      <c r="BV258" s="273"/>
      <c r="BW258" s="273"/>
      <c r="BX258" s="273"/>
      <c r="BY258" s="273"/>
    </row>
    <row r="259" spans="1:77">
      <c r="A259" s="262">
        <v>38402</v>
      </c>
      <c r="B259" s="263" t="s">
        <v>232</v>
      </c>
      <c r="C259" s="264">
        <v>3111</v>
      </c>
      <c r="D259" s="265"/>
      <c r="E259" s="266"/>
      <c r="F259" s="265"/>
      <c r="G259" s="265"/>
      <c r="H259" s="265"/>
      <c r="I259" s="267"/>
      <c r="J259" s="267"/>
      <c r="K259" s="267"/>
      <c r="L259" s="267"/>
      <c r="M259" s="267"/>
      <c r="N259" s="267"/>
      <c r="O259" s="267"/>
      <c r="P259" s="267"/>
      <c r="Q259" s="267"/>
      <c r="R259" s="267"/>
      <c r="S259" s="267"/>
      <c r="T259" s="267"/>
      <c r="U259" s="267"/>
      <c r="V259" s="267"/>
      <c r="W259" s="267"/>
      <c r="X259" s="267"/>
      <c r="Y259" s="267"/>
      <c r="Z259" s="267"/>
      <c r="AA259" s="267"/>
      <c r="AB259" s="267"/>
      <c r="AC259" s="267"/>
      <c r="AD259" s="267"/>
      <c r="AE259" s="267"/>
      <c r="AF259" s="267"/>
      <c r="AG259" s="267"/>
      <c r="AH259" s="267"/>
      <c r="AI259" s="267"/>
      <c r="AJ259" s="267"/>
      <c r="AK259" s="267"/>
      <c r="AL259" s="267"/>
      <c r="AM259" s="267"/>
      <c r="AN259" s="268"/>
      <c r="AO259" s="268"/>
      <c r="AP259" s="268"/>
      <c r="AQ259" s="268"/>
      <c r="AR259" s="268"/>
      <c r="AS259" s="268"/>
      <c r="AT259" s="268"/>
      <c r="AU259" s="268"/>
      <c r="AV259" s="269"/>
      <c r="AW259" s="270"/>
      <c r="AX259" s="271"/>
      <c r="AY259" s="271"/>
      <c r="AZ259" s="272"/>
      <c r="BA259" s="272"/>
      <c r="BB259" s="267"/>
      <c r="BC259" s="267"/>
      <c r="BD259" s="267"/>
      <c r="BE259" s="267"/>
      <c r="BF259" s="267"/>
      <c r="BG259" s="267"/>
      <c r="BH259" s="267"/>
      <c r="BI259" s="267"/>
      <c r="BJ259" s="267"/>
      <c r="BK259" s="267"/>
      <c r="BL259" s="267"/>
      <c r="BM259" s="267"/>
      <c r="BN259" s="267"/>
      <c r="BO259" s="267"/>
      <c r="BP259" s="267"/>
      <c r="BQ259" s="267"/>
      <c r="BR259" s="273"/>
      <c r="BS259" s="273"/>
      <c r="BT259" s="273"/>
      <c r="BU259" s="273"/>
      <c r="BV259" s="273"/>
      <c r="BW259" s="273"/>
      <c r="BX259" s="273"/>
      <c r="BY259" s="273"/>
    </row>
    <row r="260" spans="1:77">
      <c r="A260" s="262">
        <v>38405</v>
      </c>
      <c r="B260" s="263" t="s">
        <v>233</v>
      </c>
      <c r="C260" s="264">
        <v>10928</v>
      </c>
      <c r="D260" s="265"/>
      <c r="E260" s="266"/>
      <c r="F260" s="265"/>
      <c r="G260" s="265"/>
      <c r="H260" s="265"/>
      <c r="I260" s="267"/>
      <c r="J260" s="267"/>
      <c r="K260" s="267"/>
      <c r="L260" s="267"/>
      <c r="M260" s="267"/>
      <c r="N260" s="267"/>
      <c r="O260" s="267"/>
      <c r="P260" s="267"/>
      <c r="Q260" s="267"/>
      <c r="R260" s="267"/>
      <c r="S260" s="267"/>
      <c r="T260" s="267"/>
      <c r="U260" s="267"/>
      <c r="V260" s="267"/>
      <c r="W260" s="267"/>
      <c r="X260" s="267"/>
      <c r="Y260" s="267"/>
      <c r="Z260" s="267"/>
      <c r="AA260" s="267"/>
      <c r="AB260" s="267"/>
      <c r="AC260" s="267"/>
      <c r="AD260" s="267"/>
      <c r="AE260" s="267"/>
      <c r="AF260" s="267"/>
      <c r="AG260" s="267"/>
      <c r="AH260" s="267"/>
      <c r="AI260" s="267"/>
      <c r="AJ260" s="267"/>
      <c r="AK260" s="267"/>
      <c r="AL260" s="267"/>
      <c r="AM260" s="267"/>
      <c r="AN260" s="268"/>
      <c r="AO260" s="268"/>
      <c r="AP260" s="268"/>
      <c r="AQ260" s="268"/>
      <c r="AR260" s="268"/>
      <c r="AS260" s="268"/>
      <c r="AT260" s="268"/>
      <c r="AU260" s="268"/>
      <c r="AV260" s="269"/>
      <c r="AW260" s="270"/>
      <c r="AX260" s="271"/>
      <c r="AY260" s="271"/>
      <c r="AZ260" s="272"/>
      <c r="BA260" s="272"/>
      <c r="BB260" s="267"/>
      <c r="BC260" s="267"/>
      <c r="BD260" s="267"/>
      <c r="BE260" s="267"/>
      <c r="BF260" s="267"/>
      <c r="BG260" s="267"/>
      <c r="BH260" s="267"/>
      <c r="BI260" s="267"/>
      <c r="BJ260" s="267"/>
      <c r="BK260" s="267"/>
      <c r="BL260" s="267"/>
      <c r="BM260" s="267"/>
      <c r="BN260" s="267"/>
      <c r="BO260" s="267"/>
      <c r="BP260" s="267"/>
      <c r="BQ260" s="267"/>
      <c r="BR260" s="273"/>
      <c r="BS260" s="273"/>
      <c r="BT260" s="273"/>
      <c r="BU260" s="273"/>
      <c r="BV260" s="273"/>
      <c r="BW260" s="273"/>
      <c r="BX260" s="273"/>
      <c r="BY260" s="273"/>
    </row>
    <row r="261" spans="1:77">
      <c r="A261" s="262">
        <v>38500</v>
      </c>
      <c r="B261" s="263" t="s">
        <v>234</v>
      </c>
      <c r="C261" s="264">
        <v>34790</v>
      </c>
      <c r="D261" s="265"/>
      <c r="E261" s="266"/>
      <c r="F261" s="265"/>
      <c r="G261" s="265"/>
      <c r="H261" s="265"/>
      <c r="I261" s="267"/>
      <c r="J261" s="267"/>
      <c r="K261" s="267"/>
      <c r="L261" s="267"/>
      <c r="M261" s="267"/>
      <c r="N261" s="267"/>
      <c r="O261" s="267"/>
      <c r="P261" s="267"/>
      <c r="Q261" s="267"/>
      <c r="R261" s="267"/>
      <c r="S261" s="267"/>
      <c r="T261" s="267"/>
      <c r="U261" s="267"/>
      <c r="V261" s="267"/>
      <c r="W261" s="267"/>
      <c r="X261" s="267"/>
      <c r="Y261" s="267"/>
      <c r="Z261" s="267"/>
      <c r="AA261" s="267"/>
      <c r="AB261" s="267"/>
      <c r="AC261" s="267"/>
      <c r="AD261" s="267"/>
      <c r="AE261" s="267"/>
      <c r="AF261" s="267"/>
      <c r="AG261" s="267"/>
      <c r="AH261" s="267"/>
      <c r="AI261" s="267"/>
      <c r="AJ261" s="267"/>
      <c r="AK261" s="267"/>
      <c r="AL261" s="267"/>
      <c r="AM261" s="267"/>
      <c r="AN261" s="268"/>
      <c r="AO261" s="268"/>
      <c r="AP261" s="268"/>
      <c r="AQ261" s="268"/>
      <c r="AR261" s="268"/>
      <c r="AS261" s="268"/>
      <c r="AT261" s="268"/>
      <c r="AU261" s="268"/>
      <c r="AV261" s="269"/>
      <c r="AW261" s="270"/>
      <c r="AX261" s="271"/>
      <c r="AY261" s="271"/>
      <c r="AZ261" s="272"/>
      <c r="BA261" s="272"/>
      <c r="BB261" s="267"/>
      <c r="BC261" s="267"/>
      <c r="BD261" s="267"/>
      <c r="BE261" s="267"/>
      <c r="BF261" s="267"/>
      <c r="BG261" s="267"/>
      <c r="BH261" s="267"/>
      <c r="BI261" s="267"/>
      <c r="BJ261" s="267"/>
      <c r="BK261" s="267"/>
      <c r="BL261" s="267"/>
      <c r="BM261" s="267"/>
      <c r="BN261" s="267"/>
      <c r="BO261" s="267"/>
      <c r="BP261" s="267"/>
      <c r="BQ261" s="267"/>
      <c r="BR261" s="273"/>
      <c r="BS261" s="273"/>
      <c r="BT261" s="273"/>
      <c r="BU261" s="273"/>
      <c r="BV261" s="273"/>
      <c r="BW261" s="273"/>
      <c r="BX261" s="273"/>
      <c r="BY261" s="273"/>
    </row>
    <row r="262" spans="1:77">
      <c r="A262" s="262">
        <v>38600</v>
      </c>
      <c r="B262" s="263" t="s">
        <v>235</v>
      </c>
      <c r="C262" s="264">
        <v>44167</v>
      </c>
      <c r="D262" s="265"/>
      <c r="E262" s="266"/>
      <c r="F262" s="265"/>
      <c r="G262" s="265"/>
      <c r="H262" s="265"/>
      <c r="I262" s="267"/>
      <c r="J262" s="267"/>
      <c r="K262" s="267"/>
      <c r="L262" s="267"/>
      <c r="M262" s="267"/>
      <c r="N262" s="267"/>
      <c r="O262" s="267"/>
      <c r="P262" s="267"/>
      <c r="Q262" s="267"/>
      <c r="R262" s="267"/>
      <c r="S262" s="267"/>
      <c r="T262" s="267"/>
      <c r="U262" s="267"/>
      <c r="V262" s="267"/>
      <c r="W262" s="267"/>
      <c r="X262" s="267"/>
      <c r="Y262" s="267"/>
      <c r="Z262" s="267"/>
      <c r="AA262" s="267"/>
      <c r="AB262" s="267"/>
      <c r="AC262" s="267"/>
      <c r="AD262" s="267"/>
      <c r="AE262" s="267"/>
      <c r="AF262" s="267"/>
      <c r="AG262" s="267"/>
      <c r="AH262" s="267"/>
      <c r="AI262" s="267"/>
      <c r="AJ262" s="267"/>
      <c r="AK262" s="267"/>
      <c r="AL262" s="267"/>
      <c r="AM262" s="267"/>
      <c r="AN262" s="268"/>
      <c r="AO262" s="268"/>
      <c r="AP262" s="268"/>
      <c r="AQ262" s="268"/>
      <c r="AR262" s="268"/>
      <c r="AS262" s="268"/>
      <c r="AT262" s="268"/>
      <c r="AU262" s="268"/>
      <c r="AV262" s="269"/>
      <c r="AW262" s="270"/>
      <c r="AX262" s="271"/>
      <c r="AY262" s="271"/>
      <c r="AZ262" s="272"/>
      <c r="BA262" s="272"/>
      <c r="BB262" s="267"/>
      <c r="BC262" s="267"/>
      <c r="BD262" s="267"/>
      <c r="BE262" s="267"/>
      <c r="BF262" s="267"/>
      <c r="BG262" s="267"/>
      <c r="BH262" s="267"/>
      <c r="BI262" s="267"/>
      <c r="BJ262" s="267"/>
      <c r="BK262" s="267"/>
      <c r="BL262" s="267"/>
      <c r="BM262" s="267"/>
      <c r="BN262" s="267"/>
      <c r="BO262" s="267"/>
      <c r="BP262" s="267"/>
      <c r="BQ262" s="267"/>
      <c r="BR262" s="273"/>
      <c r="BS262" s="273"/>
      <c r="BT262" s="273"/>
      <c r="BU262" s="273"/>
      <c r="BV262" s="273"/>
      <c r="BW262" s="273"/>
      <c r="BX262" s="273"/>
      <c r="BY262" s="273"/>
    </row>
    <row r="263" spans="1:77">
      <c r="A263" s="262">
        <v>38601</v>
      </c>
      <c r="B263" s="263" t="s">
        <v>236</v>
      </c>
      <c r="C263" s="264">
        <v>533</v>
      </c>
      <c r="D263" s="265"/>
      <c r="E263" s="266"/>
      <c r="F263" s="265"/>
      <c r="G263" s="265"/>
      <c r="H263" s="265"/>
      <c r="I263" s="267"/>
      <c r="J263" s="267"/>
      <c r="K263" s="267"/>
      <c r="L263" s="267"/>
      <c r="M263" s="267"/>
      <c r="N263" s="267"/>
      <c r="O263" s="267"/>
      <c r="P263" s="267"/>
      <c r="Q263" s="267"/>
      <c r="R263" s="267"/>
      <c r="S263" s="267"/>
      <c r="T263" s="267"/>
      <c r="U263" s="267"/>
      <c r="V263" s="267"/>
      <c r="W263" s="267"/>
      <c r="X263" s="267"/>
      <c r="Y263" s="267"/>
      <c r="Z263" s="267"/>
      <c r="AA263" s="267"/>
      <c r="AB263" s="267"/>
      <c r="AC263" s="267"/>
      <c r="AD263" s="267"/>
      <c r="AE263" s="267"/>
      <c r="AF263" s="267"/>
      <c r="AG263" s="267"/>
      <c r="AH263" s="267"/>
      <c r="AI263" s="267"/>
      <c r="AJ263" s="267"/>
      <c r="AK263" s="267"/>
      <c r="AL263" s="267"/>
      <c r="AM263" s="267"/>
      <c r="AN263" s="268"/>
      <c r="AO263" s="268"/>
      <c r="AP263" s="268"/>
      <c r="AQ263" s="268"/>
      <c r="AR263" s="268"/>
      <c r="AS263" s="268"/>
      <c r="AT263" s="268"/>
      <c r="AU263" s="268"/>
      <c r="AV263" s="269"/>
      <c r="AW263" s="270"/>
      <c r="AX263" s="271"/>
      <c r="AY263" s="271"/>
      <c r="AZ263" s="272"/>
      <c r="BA263" s="272"/>
      <c r="BB263" s="267"/>
      <c r="BC263" s="267"/>
      <c r="BD263" s="267"/>
      <c r="BE263" s="267"/>
      <c r="BF263" s="267"/>
      <c r="BG263" s="267"/>
      <c r="BH263" s="267"/>
      <c r="BI263" s="267"/>
      <c r="BJ263" s="267"/>
      <c r="BK263" s="267"/>
      <c r="BL263" s="267"/>
      <c r="BM263" s="267"/>
      <c r="BN263" s="267"/>
      <c r="BO263" s="267"/>
      <c r="BP263" s="267"/>
      <c r="BQ263" s="267"/>
      <c r="BR263" s="273"/>
      <c r="BS263" s="273"/>
      <c r="BT263" s="273"/>
      <c r="BU263" s="273"/>
      <c r="BV263" s="273"/>
      <c r="BW263" s="273"/>
      <c r="BX263" s="273"/>
      <c r="BY263" s="273"/>
    </row>
    <row r="264" spans="1:77">
      <c r="A264" s="262">
        <v>38602</v>
      </c>
      <c r="B264" s="263" t="s">
        <v>237</v>
      </c>
      <c r="C264" s="264">
        <v>3659</v>
      </c>
      <c r="D264" s="265"/>
      <c r="E264" s="266"/>
      <c r="F264" s="265"/>
      <c r="G264" s="265"/>
      <c r="H264" s="265"/>
      <c r="I264" s="267"/>
      <c r="J264" s="267"/>
      <c r="K264" s="267"/>
      <c r="L264" s="267"/>
      <c r="M264" s="267"/>
      <c r="N264" s="267"/>
      <c r="O264" s="267"/>
      <c r="P264" s="267"/>
      <c r="Q264" s="267"/>
      <c r="R264" s="267"/>
      <c r="S264" s="267"/>
      <c r="T264" s="267"/>
      <c r="U264" s="267"/>
      <c r="V264" s="267"/>
      <c r="W264" s="267"/>
      <c r="X264" s="267"/>
      <c r="Y264" s="267"/>
      <c r="Z264" s="267"/>
      <c r="AA264" s="267"/>
      <c r="AB264" s="267"/>
      <c r="AC264" s="267"/>
      <c r="AD264" s="267"/>
      <c r="AE264" s="267"/>
      <c r="AF264" s="267"/>
      <c r="AG264" s="267"/>
      <c r="AH264" s="267"/>
      <c r="AI264" s="267"/>
      <c r="AJ264" s="267"/>
      <c r="AK264" s="267"/>
      <c r="AL264" s="267"/>
      <c r="AM264" s="267"/>
      <c r="AN264" s="268"/>
      <c r="AO264" s="268"/>
      <c r="AP264" s="268"/>
      <c r="AQ264" s="268"/>
      <c r="AR264" s="268"/>
      <c r="AS264" s="268"/>
      <c r="AT264" s="268"/>
      <c r="AU264" s="268"/>
      <c r="AV264" s="269"/>
      <c r="AW264" s="270"/>
      <c r="AX264" s="271"/>
      <c r="AY264" s="271"/>
      <c r="AZ264" s="272"/>
      <c r="BA264" s="272"/>
      <c r="BB264" s="267"/>
      <c r="BC264" s="267"/>
      <c r="BD264" s="267"/>
      <c r="BE264" s="267"/>
      <c r="BF264" s="267"/>
      <c r="BG264" s="267"/>
      <c r="BH264" s="267"/>
      <c r="BI264" s="267"/>
      <c r="BJ264" s="267"/>
      <c r="BK264" s="267"/>
      <c r="BL264" s="267"/>
      <c r="BM264" s="267"/>
      <c r="BN264" s="267"/>
      <c r="BO264" s="267"/>
      <c r="BP264" s="267"/>
      <c r="BQ264" s="267"/>
      <c r="BR264" s="273"/>
      <c r="BS264" s="273"/>
      <c r="BT264" s="273"/>
      <c r="BU264" s="273"/>
      <c r="BV264" s="273"/>
      <c r="BW264" s="273"/>
      <c r="BX264" s="273"/>
      <c r="BY264" s="273"/>
    </row>
    <row r="265" spans="1:77">
      <c r="A265" s="262">
        <v>38605</v>
      </c>
      <c r="B265" s="263" t="s">
        <v>238</v>
      </c>
      <c r="C265" s="264">
        <v>11596</v>
      </c>
      <c r="D265" s="265"/>
      <c r="E265" s="266"/>
      <c r="F265" s="265"/>
      <c r="G265" s="265"/>
      <c r="H265" s="265"/>
      <c r="I265" s="267"/>
      <c r="J265" s="267"/>
      <c r="K265" s="267"/>
      <c r="L265" s="267"/>
      <c r="M265" s="267"/>
      <c r="N265" s="267"/>
      <c r="O265" s="267"/>
      <c r="P265" s="267"/>
      <c r="Q265" s="267"/>
      <c r="R265" s="267"/>
      <c r="S265" s="267"/>
      <c r="T265" s="267"/>
      <c r="U265" s="267"/>
      <c r="V265" s="267"/>
      <c r="W265" s="267"/>
      <c r="X265" s="267"/>
      <c r="Y265" s="267"/>
      <c r="Z265" s="267"/>
      <c r="AA265" s="267"/>
      <c r="AB265" s="267"/>
      <c r="AC265" s="267"/>
      <c r="AD265" s="267"/>
      <c r="AE265" s="267"/>
      <c r="AF265" s="267"/>
      <c r="AG265" s="267"/>
      <c r="AH265" s="267"/>
      <c r="AI265" s="267"/>
      <c r="AJ265" s="267"/>
      <c r="AK265" s="267"/>
      <c r="AL265" s="267"/>
      <c r="AM265" s="267"/>
      <c r="AN265" s="268"/>
      <c r="AO265" s="268"/>
      <c r="AP265" s="268"/>
      <c r="AQ265" s="268"/>
      <c r="AR265" s="268"/>
      <c r="AS265" s="268"/>
      <c r="AT265" s="268"/>
      <c r="AU265" s="268"/>
      <c r="AV265" s="269"/>
      <c r="AW265" s="270"/>
      <c r="AX265" s="271"/>
      <c r="AY265" s="271"/>
      <c r="AZ265" s="272"/>
      <c r="BA265" s="272"/>
      <c r="BB265" s="267"/>
      <c r="BC265" s="267"/>
      <c r="BD265" s="267"/>
      <c r="BE265" s="267"/>
      <c r="BF265" s="267"/>
      <c r="BG265" s="267"/>
      <c r="BH265" s="267"/>
      <c r="BI265" s="267"/>
      <c r="BJ265" s="267"/>
      <c r="BK265" s="267"/>
      <c r="BL265" s="267"/>
      <c r="BM265" s="267"/>
      <c r="BN265" s="267"/>
      <c r="BO265" s="267"/>
      <c r="BP265" s="267"/>
      <c r="BQ265" s="267"/>
      <c r="BR265" s="273"/>
      <c r="BS265" s="273"/>
      <c r="BT265" s="273"/>
      <c r="BU265" s="273"/>
      <c r="BV265" s="273"/>
      <c r="BW265" s="273"/>
      <c r="BX265" s="273"/>
      <c r="BY265" s="273"/>
    </row>
    <row r="266" spans="1:77">
      <c r="A266" s="262">
        <v>38610</v>
      </c>
      <c r="B266" s="263" t="s">
        <v>239</v>
      </c>
      <c r="C266" s="264">
        <v>9990</v>
      </c>
      <c r="D266" s="265"/>
      <c r="E266" s="266"/>
      <c r="F266" s="265"/>
      <c r="G266" s="265"/>
      <c r="H266" s="265"/>
      <c r="I266" s="267"/>
      <c r="J266" s="267"/>
      <c r="K266" s="267"/>
      <c r="L266" s="267"/>
      <c r="M266" s="267"/>
      <c r="N266" s="267"/>
      <c r="O266" s="267"/>
      <c r="P266" s="267"/>
      <c r="Q266" s="267"/>
      <c r="R266" s="267"/>
      <c r="S266" s="267"/>
      <c r="T266" s="267"/>
      <c r="U266" s="267"/>
      <c r="V266" s="267"/>
      <c r="W266" s="267"/>
      <c r="X266" s="267"/>
      <c r="Y266" s="267"/>
      <c r="Z266" s="267"/>
      <c r="AA266" s="267"/>
      <c r="AB266" s="267"/>
      <c r="AC266" s="267"/>
      <c r="AD266" s="267"/>
      <c r="AE266" s="267"/>
      <c r="AF266" s="267"/>
      <c r="AG266" s="267"/>
      <c r="AH266" s="267"/>
      <c r="AI266" s="267"/>
      <c r="AJ266" s="267"/>
      <c r="AK266" s="267"/>
      <c r="AL266" s="267"/>
      <c r="AM266" s="267"/>
      <c r="AN266" s="268"/>
      <c r="AO266" s="268"/>
      <c r="AP266" s="268"/>
      <c r="AQ266" s="268"/>
      <c r="AR266" s="268"/>
      <c r="AS266" s="268"/>
      <c r="AT266" s="268"/>
      <c r="AU266" s="268"/>
      <c r="AV266" s="269"/>
      <c r="AW266" s="270"/>
      <c r="AX266" s="271"/>
      <c r="AY266" s="271"/>
      <c r="AZ266" s="272"/>
      <c r="BA266" s="272"/>
      <c r="BB266" s="267"/>
      <c r="BC266" s="267"/>
      <c r="BD266" s="267"/>
      <c r="BE266" s="267"/>
      <c r="BF266" s="267"/>
      <c r="BG266" s="267"/>
      <c r="BH266" s="267"/>
      <c r="BI266" s="267"/>
      <c r="BJ266" s="267"/>
      <c r="BK266" s="267"/>
      <c r="BL266" s="267"/>
      <c r="BM266" s="267"/>
      <c r="BN266" s="267"/>
      <c r="BO266" s="267"/>
      <c r="BP266" s="267"/>
      <c r="BQ266" s="267"/>
      <c r="BR266" s="273"/>
      <c r="BS266" s="273"/>
      <c r="BT266" s="273"/>
      <c r="BU266" s="273"/>
      <c r="BV266" s="273"/>
      <c r="BW266" s="273"/>
      <c r="BX266" s="273"/>
      <c r="BY266" s="273"/>
    </row>
    <row r="267" spans="1:77">
      <c r="A267" s="262">
        <v>38620</v>
      </c>
      <c r="B267" s="263" t="s">
        <v>240</v>
      </c>
      <c r="C267" s="264">
        <v>7479</v>
      </c>
      <c r="D267" s="265"/>
      <c r="E267" s="266"/>
      <c r="F267" s="265"/>
      <c r="G267" s="265"/>
      <c r="H267" s="265"/>
      <c r="I267" s="267"/>
      <c r="J267" s="267"/>
      <c r="K267" s="267"/>
      <c r="L267" s="267"/>
      <c r="M267" s="267"/>
      <c r="N267" s="267"/>
      <c r="O267" s="267"/>
      <c r="P267" s="267"/>
      <c r="Q267" s="267"/>
      <c r="R267" s="267"/>
      <c r="S267" s="267"/>
      <c r="T267" s="267"/>
      <c r="U267" s="267"/>
      <c r="V267" s="267"/>
      <c r="W267" s="267"/>
      <c r="X267" s="267"/>
      <c r="Y267" s="267"/>
      <c r="Z267" s="267"/>
      <c r="AA267" s="267"/>
      <c r="AB267" s="267"/>
      <c r="AC267" s="267"/>
      <c r="AD267" s="267"/>
      <c r="AE267" s="267"/>
      <c r="AF267" s="267"/>
      <c r="AG267" s="267"/>
      <c r="AH267" s="267"/>
      <c r="AI267" s="267"/>
      <c r="AJ267" s="267"/>
      <c r="AK267" s="267"/>
      <c r="AL267" s="267"/>
      <c r="AM267" s="267"/>
      <c r="AN267" s="268"/>
      <c r="AO267" s="268"/>
      <c r="AP267" s="268"/>
      <c r="AQ267" s="268"/>
      <c r="AR267" s="268"/>
      <c r="AS267" s="268"/>
      <c r="AT267" s="268"/>
      <c r="AU267" s="268"/>
      <c r="AV267" s="269"/>
      <c r="AW267" s="270"/>
      <c r="AX267" s="271"/>
      <c r="AY267" s="271"/>
      <c r="AZ267" s="272"/>
      <c r="BA267" s="272"/>
      <c r="BB267" s="267"/>
      <c r="BC267" s="267"/>
      <c r="BD267" s="267"/>
      <c r="BE267" s="267"/>
      <c r="BF267" s="267"/>
      <c r="BG267" s="267"/>
      <c r="BH267" s="267"/>
      <c r="BI267" s="267"/>
      <c r="BJ267" s="267"/>
      <c r="BK267" s="267"/>
      <c r="BL267" s="267"/>
      <c r="BM267" s="267"/>
      <c r="BN267" s="267"/>
      <c r="BO267" s="267"/>
      <c r="BP267" s="267"/>
      <c r="BQ267" s="267"/>
      <c r="BR267" s="273"/>
      <c r="BS267" s="273"/>
      <c r="BT267" s="273"/>
      <c r="BU267" s="273"/>
      <c r="BV267" s="273"/>
      <c r="BW267" s="273"/>
      <c r="BX267" s="273"/>
      <c r="BY267" s="273"/>
    </row>
    <row r="268" spans="1:77">
      <c r="A268" s="262">
        <v>38700</v>
      </c>
      <c r="B268" s="263" t="s">
        <v>241</v>
      </c>
      <c r="C268" s="264">
        <v>12795</v>
      </c>
      <c r="D268" s="265"/>
      <c r="E268" s="266"/>
      <c r="F268" s="265"/>
      <c r="G268" s="265"/>
      <c r="H268" s="265"/>
      <c r="I268" s="267"/>
      <c r="J268" s="267"/>
      <c r="K268" s="267"/>
      <c r="L268" s="267"/>
      <c r="M268" s="267"/>
      <c r="N268" s="267"/>
      <c r="O268" s="267"/>
      <c r="P268" s="267"/>
      <c r="Q268" s="267"/>
      <c r="R268" s="267"/>
      <c r="S268" s="267"/>
      <c r="T268" s="267"/>
      <c r="U268" s="267"/>
      <c r="V268" s="267"/>
      <c r="W268" s="267"/>
      <c r="X268" s="267"/>
      <c r="Y268" s="267"/>
      <c r="Z268" s="267"/>
      <c r="AA268" s="267"/>
      <c r="AB268" s="267"/>
      <c r="AC268" s="267"/>
      <c r="AD268" s="267"/>
      <c r="AE268" s="267"/>
      <c r="AF268" s="267"/>
      <c r="AG268" s="267"/>
      <c r="AH268" s="267"/>
      <c r="AI268" s="267"/>
      <c r="AJ268" s="267"/>
      <c r="AK268" s="267"/>
      <c r="AL268" s="267"/>
      <c r="AM268" s="267"/>
      <c r="AN268" s="268"/>
      <c r="AO268" s="268"/>
      <c r="AP268" s="268"/>
      <c r="AQ268" s="268"/>
      <c r="AR268" s="268"/>
      <c r="AS268" s="268"/>
      <c r="AT268" s="268"/>
      <c r="AU268" s="268"/>
      <c r="AV268" s="269"/>
      <c r="AW268" s="270"/>
      <c r="AX268" s="271"/>
      <c r="AY268" s="271"/>
      <c r="AZ268" s="272"/>
      <c r="BA268" s="272"/>
      <c r="BB268" s="267"/>
      <c r="BC268" s="267"/>
      <c r="BD268" s="267"/>
      <c r="BE268" s="267"/>
      <c r="BF268" s="267"/>
      <c r="BG268" s="267"/>
      <c r="BH268" s="267"/>
      <c r="BI268" s="267"/>
      <c r="BJ268" s="267"/>
      <c r="BK268" s="267"/>
      <c r="BL268" s="267"/>
      <c r="BM268" s="267"/>
      <c r="BN268" s="267"/>
      <c r="BO268" s="267"/>
      <c r="BP268" s="267"/>
      <c r="BQ268" s="267"/>
      <c r="BR268" s="273"/>
      <c r="BS268" s="273"/>
      <c r="BT268" s="273"/>
      <c r="BU268" s="273"/>
      <c r="BV268" s="273"/>
      <c r="BW268" s="273"/>
      <c r="BX268" s="273"/>
      <c r="BY268" s="273"/>
    </row>
    <row r="269" spans="1:77">
      <c r="A269" s="262">
        <v>38701</v>
      </c>
      <c r="B269" s="263" t="s">
        <v>242</v>
      </c>
      <c r="C269" s="264">
        <v>911</v>
      </c>
      <c r="D269" s="265"/>
      <c r="E269" s="266"/>
      <c r="F269" s="265"/>
      <c r="G269" s="265"/>
      <c r="H269" s="265"/>
      <c r="I269" s="267"/>
      <c r="J269" s="267"/>
      <c r="K269" s="267"/>
      <c r="L269" s="267"/>
      <c r="M269" s="267"/>
      <c r="N269" s="267"/>
      <c r="O269" s="267"/>
      <c r="P269" s="267"/>
      <c r="Q269" s="267"/>
      <c r="R269" s="267"/>
      <c r="S269" s="267"/>
      <c r="T269" s="267"/>
      <c r="U269" s="267"/>
      <c r="V269" s="267"/>
      <c r="W269" s="267"/>
      <c r="X269" s="267"/>
      <c r="Y269" s="267"/>
      <c r="Z269" s="267"/>
      <c r="AA269" s="267"/>
      <c r="AB269" s="267"/>
      <c r="AC269" s="267"/>
      <c r="AD269" s="267"/>
      <c r="AE269" s="267"/>
      <c r="AF269" s="267"/>
      <c r="AG269" s="267"/>
      <c r="AH269" s="267"/>
      <c r="AI269" s="267"/>
      <c r="AJ269" s="267"/>
      <c r="AK269" s="267"/>
      <c r="AL269" s="267"/>
      <c r="AM269" s="267"/>
      <c r="AN269" s="268"/>
      <c r="AO269" s="268"/>
      <c r="AP269" s="268"/>
      <c r="AQ269" s="268"/>
      <c r="AR269" s="268"/>
      <c r="AS269" s="268"/>
      <c r="AT269" s="268"/>
      <c r="AU269" s="268"/>
      <c r="AV269" s="269"/>
      <c r="AW269" s="270"/>
      <c r="AX269" s="271"/>
      <c r="AY269" s="271"/>
      <c r="AZ269" s="272"/>
      <c r="BA269" s="272"/>
      <c r="BB269" s="267"/>
      <c r="BC269" s="267"/>
      <c r="BD269" s="267"/>
      <c r="BE269" s="267"/>
      <c r="BF269" s="267"/>
      <c r="BG269" s="267"/>
      <c r="BH269" s="267"/>
      <c r="BI269" s="267"/>
      <c r="BJ269" s="267"/>
      <c r="BK269" s="267"/>
      <c r="BL269" s="267"/>
      <c r="BM269" s="267"/>
      <c r="BN269" s="267"/>
      <c r="BO269" s="267"/>
      <c r="BP269" s="267"/>
      <c r="BQ269" s="267"/>
      <c r="BR269" s="273"/>
      <c r="BS269" s="273"/>
      <c r="BT269" s="273"/>
      <c r="BU269" s="273"/>
      <c r="BV269" s="273"/>
      <c r="BW269" s="273"/>
      <c r="BX269" s="273"/>
      <c r="BY269" s="273"/>
    </row>
    <row r="270" spans="1:77">
      <c r="A270" s="262">
        <v>38800</v>
      </c>
      <c r="B270" s="263" t="s">
        <v>243</v>
      </c>
      <c r="C270" s="264">
        <v>23132</v>
      </c>
      <c r="D270" s="265"/>
      <c r="E270" s="266"/>
      <c r="F270" s="265"/>
      <c r="G270" s="265"/>
      <c r="H270" s="265"/>
      <c r="I270" s="267"/>
      <c r="J270" s="267"/>
      <c r="K270" s="267"/>
      <c r="L270" s="267"/>
      <c r="M270" s="267"/>
      <c r="N270" s="267"/>
      <c r="O270" s="267"/>
      <c r="P270" s="267"/>
      <c r="Q270" s="267"/>
      <c r="R270" s="267"/>
      <c r="S270" s="267"/>
      <c r="T270" s="267"/>
      <c r="U270" s="267"/>
      <c r="V270" s="267"/>
      <c r="W270" s="267"/>
      <c r="X270" s="267"/>
      <c r="Y270" s="267"/>
      <c r="Z270" s="267"/>
      <c r="AA270" s="267"/>
      <c r="AB270" s="267"/>
      <c r="AC270" s="267"/>
      <c r="AD270" s="267"/>
      <c r="AE270" s="267"/>
      <c r="AF270" s="267"/>
      <c r="AG270" s="267"/>
      <c r="AH270" s="267"/>
      <c r="AI270" s="267"/>
      <c r="AJ270" s="267"/>
      <c r="AK270" s="267"/>
      <c r="AL270" s="267"/>
      <c r="AM270" s="267"/>
      <c r="AN270" s="268"/>
      <c r="AO270" s="268"/>
      <c r="AP270" s="268"/>
      <c r="AQ270" s="268"/>
      <c r="AR270" s="268"/>
      <c r="AS270" s="268"/>
      <c r="AT270" s="268"/>
      <c r="AU270" s="268"/>
      <c r="AV270" s="269"/>
      <c r="AW270" s="270"/>
      <c r="AX270" s="271"/>
      <c r="AY270" s="271"/>
      <c r="AZ270" s="272"/>
      <c r="BA270" s="272"/>
      <c r="BB270" s="267"/>
      <c r="BC270" s="267"/>
      <c r="BD270" s="267"/>
      <c r="BE270" s="267"/>
      <c r="BF270" s="267"/>
      <c r="BG270" s="267"/>
      <c r="BH270" s="267"/>
      <c r="BI270" s="267"/>
      <c r="BJ270" s="267"/>
      <c r="BK270" s="267"/>
      <c r="BL270" s="267"/>
      <c r="BM270" s="267"/>
      <c r="BN270" s="267"/>
      <c r="BO270" s="267"/>
      <c r="BP270" s="267"/>
      <c r="BQ270" s="267"/>
      <c r="BR270" s="273"/>
      <c r="BS270" s="273"/>
      <c r="BT270" s="273"/>
      <c r="BU270" s="273"/>
      <c r="BV270" s="273"/>
      <c r="BW270" s="273"/>
      <c r="BX270" s="273"/>
      <c r="BY270" s="273"/>
    </row>
    <row r="271" spans="1:77">
      <c r="A271" s="262">
        <v>38801</v>
      </c>
      <c r="B271" s="263" t="s">
        <v>244</v>
      </c>
      <c r="C271" s="264">
        <v>1890</v>
      </c>
      <c r="D271" s="265"/>
      <c r="E271" s="266"/>
      <c r="F271" s="265"/>
      <c r="G271" s="265"/>
      <c r="H271" s="265"/>
      <c r="I271" s="267"/>
      <c r="J271" s="267"/>
      <c r="K271" s="267"/>
      <c r="L271" s="267"/>
      <c r="M271" s="267"/>
      <c r="N271" s="267"/>
      <c r="O271" s="267"/>
      <c r="P271" s="267"/>
      <c r="Q271" s="267"/>
      <c r="R271" s="267"/>
      <c r="S271" s="267"/>
      <c r="T271" s="267"/>
      <c r="U271" s="267"/>
      <c r="V271" s="267"/>
      <c r="W271" s="267"/>
      <c r="X271" s="267"/>
      <c r="Y271" s="267"/>
      <c r="Z271" s="267"/>
      <c r="AA271" s="267"/>
      <c r="AB271" s="267"/>
      <c r="AC271" s="267"/>
      <c r="AD271" s="267"/>
      <c r="AE271" s="267"/>
      <c r="AF271" s="267"/>
      <c r="AG271" s="267"/>
      <c r="AH271" s="267"/>
      <c r="AI271" s="267"/>
      <c r="AJ271" s="267"/>
      <c r="AK271" s="267"/>
      <c r="AL271" s="267"/>
      <c r="AM271" s="267"/>
      <c r="AN271" s="268"/>
      <c r="AO271" s="268"/>
      <c r="AP271" s="268"/>
      <c r="AQ271" s="268"/>
      <c r="AR271" s="268"/>
      <c r="AS271" s="268"/>
      <c r="AT271" s="268"/>
      <c r="AU271" s="268"/>
      <c r="AV271" s="269"/>
      <c r="AW271" s="270"/>
      <c r="AX271" s="271"/>
      <c r="AY271" s="271"/>
      <c r="AZ271" s="272"/>
      <c r="BA271" s="272"/>
      <c r="BB271" s="267"/>
      <c r="BC271" s="267"/>
      <c r="BD271" s="267"/>
      <c r="BE271" s="267"/>
      <c r="BF271" s="267"/>
      <c r="BG271" s="267"/>
      <c r="BH271" s="267"/>
      <c r="BI271" s="267"/>
      <c r="BJ271" s="267"/>
      <c r="BK271" s="267"/>
      <c r="BL271" s="267"/>
      <c r="BM271" s="267"/>
      <c r="BN271" s="267"/>
      <c r="BO271" s="267"/>
      <c r="BP271" s="267"/>
      <c r="BQ271" s="267"/>
      <c r="BR271" s="273"/>
      <c r="BS271" s="273"/>
      <c r="BT271" s="273"/>
      <c r="BU271" s="273"/>
      <c r="BV271" s="273"/>
      <c r="BW271" s="273"/>
      <c r="BX271" s="273"/>
      <c r="BY271" s="273"/>
    </row>
    <row r="272" spans="1:77">
      <c r="A272" s="262">
        <v>38900</v>
      </c>
      <c r="B272" s="263" t="s">
        <v>245</v>
      </c>
      <c r="C272" s="264">
        <v>5280</v>
      </c>
      <c r="D272" s="265"/>
      <c r="E272" s="266"/>
      <c r="F272" s="265"/>
      <c r="G272" s="265"/>
      <c r="H272" s="265"/>
      <c r="I272" s="267"/>
      <c r="J272" s="267"/>
      <c r="K272" s="267"/>
      <c r="L272" s="267"/>
      <c r="M272" s="267"/>
      <c r="N272" s="267"/>
      <c r="O272" s="267"/>
      <c r="P272" s="267"/>
      <c r="Q272" s="267"/>
      <c r="R272" s="267"/>
      <c r="S272" s="267"/>
      <c r="T272" s="267"/>
      <c r="U272" s="267"/>
      <c r="V272" s="267"/>
      <c r="W272" s="267"/>
      <c r="X272" s="267"/>
      <c r="Y272" s="267"/>
      <c r="Z272" s="267"/>
      <c r="AA272" s="267"/>
      <c r="AB272" s="267"/>
      <c r="AC272" s="267"/>
      <c r="AD272" s="267"/>
      <c r="AE272" s="267"/>
      <c r="AF272" s="267"/>
      <c r="AG272" s="267"/>
      <c r="AH272" s="267"/>
      <c r="AI272" s="267"/>
      <c r="AJ272" s="267"/>
      <c r="AK272" s="267"/>
      <c r="AL272" s="267"/>
      <c r="AM272" s="267"/>
      <c r="AN272" s="268"/>
      <c r="AO272" s="268"/>
      <c r="AP272" s="268"/>
      <c r="AQ272" s="268"/>
      <c r="AR272" s="268"/>
      <c r="AS272" s="268"/>
      <c r="AT272" s="268"/>
      <c r="AU272" s="268"/>
      <c r="AV272" s="269"/>
      <c r="AW272" s="270"/>
      <c r="AX272" s="271"/>
      <c r="AY272" s="271"/>
      <c r="AZ272" s="272"/>
      <c r="BA272" s="272"/>
      <c r="BB272" s="267"/>
      <c r="BC272" s="267"/>
      <c r="BD272" s="267"/>
      <c r="BE272" s="267"/>
      <c r="BF272" s="267"/>
      <c r="BG272" s="267"/>
      <c r="BH272" s="267"/>
      <c r="BI272" s="267"/>
      <c r="BJ272" s="267"/>
      <c r="BK272" s="267"/>
      <c r="BL272" s="267"/>
      <c r="BM272" s="267"/>
      <c r="BN272" s="267"/>
      <c r="BO272" s="267"/>
      <c r="BP272" s="267"/>
      <c r="BQ272" s="267"/>
      <c r="BR272" s="273"/>
      <c r="BS272" s="273"/>
      <c r="BT272" s="273"/>
      <c r="BU272" s="273"/>
      <c r="BV272" s="273"/>
      <c r="BW272" s="273"/>
      <c r="BX272" s="273"/>
      <c r="BY272" s="273"/>
    </row>
    <row r="273" spans="1:77">
      <c r="A273" s="262">
        <v>39000</v>
      </c>
      <c r="B273" s="263" t="s">
        <v>246</v>
      </c>
      <c r="C273" s="264">
        <v>230007</v>
      </c>
      <c r="D273" s="265"/>
      <c r="E273" s="266"/>
      <c r="F273" s="265"/>
      <c r="G273" s="265"/>
      <c r="H273" s="265"/>
      <c r="I273" s="267"/>
      <c r="J273" s="267"/>
      <c r="K273" s="267"/>
      <c r="L273" s="267"/>
      <c r="M273" s="267"/>
      <c r="N273" s="267"/>
      <c r="O273" s="267"/>
      <c r="P273" s="267"/>
      <c r="Q273" s="267"/>
      <c r="R273" s="267"/>
      <c r="S273" s="267"/>
      <c r="T273" s="267"/>
      <c r="U273" s="267"/>
      <c r="V273" s="267"/>
      <c r="W273" s="267"/>
      <c r="X273" s="267"/>
      <c r="Y273" s="267"/>
      <c r="Z273" s="267"/>
      <c r="AA273" s="267"/>
      <c r="AB273" s="267"/>
      <c r="AC273" s="267"/>
      <c r="AD273" s="267"/>
      <c r="AE273" s="267"/>
      <c r="AF273" s="267"/>
      <c r="AG273" s="267"/>
      <c r="AH273" s="267"/>
      <c r="AI273" s="267"/>
      <c r="AJ273" s="267"/>
      <c r="AK273" s="267"/>
      <c r="AL273" s="267"/>
      <c r="AM273" s="267"/>
      <c r="AN273" s="268"/>
      <c r="AO273" s="268"/>
      <c r="AP273" s="268"/>
      <c r="AQ273" s="268"/>
      <c r="AR273" s="268"/>
      <c r="AS273" s="268"/>
      <c r="AT273" s="268"/>
      <c r="AU273" s="268"/>
      <c r="AV273" s="269"/>
      <c r="AW273" s="270"/>
      <c r="AX273" s="271"/>
      <c r="AY273" s="271"/>
      <c r="AZ273" s="272"/>
      <c r="BA273" s="272"/>
      <c r="BB273" s="267"/>
      <c r="BC273" s="267"/>
      <c r="BD273" s="267"/>
      <c r="BE273" s="267"/>
      <c r="BF273" s="267"/>
      <c r="BG273" s="267"/>
      <c r="BH273" s="267"/>
      <c r="BI273" s="267"/>
      <c r="BJ273" s="267"/>
      <c r="BK273" s="267"/>
      <c r="BL273" s="267"/>
      <c r="BM273" s="267"/>
      <c r="BN273" s="267"/>
      <c r="BO273" s="267"/>
      <c r="BP273" s="267"/>
      <c r="BQ273" s="267"/>
      <c r="BR273" s="273"/>
      <c r="BS273" s="273"/>
      <c r="BT273" s="273"/>
      <c r="BU273" s="273"/>
      <c r="BV273" s="273"/>
      <c r="BW273" s="273"/>
      <c r="BX273" s="273"/>
      <c r="BY273" s="273"/>
    </row>
    <row r="274" spans="1:77">
      <c r="A274" s="262">
        <v>39100</v>
      </c>
      <c r="B274" s="263" t="s">
        <v>247</v>
      </c>
      <c r="C274" s="264">
        <v>31486</v>
      </c>
      <c r="D274" s="265"/>
      <c r="E274" s="266"/>
      <c r="F274" s="265"/>
      <c r="G274" s="265"/>
      <c r="H274" s="265"/>
      <c r="I274" s="267"/>
      <c r="J274" s="267"/>
      <c r="K274" s="267"/>
      <c r="L274" s="267"/>
      <c r="M274" s="267"/>
      <c r="N274" s="267"/>
      <c r="O274" s="267"/>
      <c r="P274" s="267"/>
      <c r="Q274" s="267"/>
      <c r="R274" s="267"/>
      <c r="S274" s="267"/>
      <c r="T274" s="267"/>
      <c r="U274" s="267"/>
      <c r="V274" s="267"/>
      <c r="W274" s="267"/>
      <c r="X274" s="267"/>
      <c r="Y274" s="267"/>
      <c r="Z274" s="267"/>
      <c r="AA274" s="267"/>
      <c r="AB274" s="267"/>
      <c r="AC274" s="267"/>
      <c r="AD274" s="267"/>
      <c r="AE274" s="267"/>
      <c r="AF274" s="267"/>
      <c r="AG274" s="267"/>
      <c r="AH274" s="267"/>
      <c r="AI274" s="267"/>
      <c r="AJ274" s="267"/>
      <c r="AK274" s="267"/>
      <c r="AL274" s="267"/>
      <c r="AM274" s="267"/>
      <c r="AN274" s="268"/>
      <c r="AO274" s="268"/>
      <c r="AP274" s="268"/>
      <c r="AQ274" s="268"/>
      <c r="AR274" s="268"/>
      <c r="AS274" s="268"/>
      <c r="AT274" s="268"/>
      <c r="AU274" s="268"/>
      <c r="AV274" s="269"/>
      <c r="AW274" s="270"/>
      <c r="AX274" s="271"/>
      <c r="AY274" s="271"/>
      <c r="AZ274" s="272"/>
      <c r="BA274" s="272"/>
      <c r="BB274" s="267"/>
      <c r="BC274" s="267"/>
      <c r="BD274" s="267"/>
      <c r="BE274" s="267"/>
      <c r="BF274" s="267"/>
      <c r="BG274" s="267"/>
      <c r="BH274" s="267"/>
      <c r="BI274" s="267"/>
      <c r="BJ274" s="267"/>
      <c r="BK274" s="267"/>
      <c r="BL274" s="267"/>
      <c r="BM274" s="267"/>
      <c r="BN274" s="267"/>
      <c r="BO274" s="267"/>
      <c r="BP274" s="267"/>
      <c r="BQ274" s="267"/>
      <c r="BR274" s="273"/>
      <c r="BS274" s="273"/>
      <c r="BT274" s="273"/>
      <c r="BU274" s="273"/>
      <c r="BV274" s="273"/>
      <c r="BW274" s="273"/>
      <c r="BX274" s="273"/>
      <c r="BY274" s="273"/>
    </row>
    <row r="275" spans="1:77">
      <c r="A275" s="262">
        <v>39101</v>
      </c>
      <c r="B275" s="263" t="s">
        <v>248</v>
      </c>
      <c r="C275" s="264">
        <v>4141</v>
      </c>
      <c r="D275" s="265"/>
      <c r="E275" s="266"/>
      <c r="F275" s="265"/>
      <c r="G275" s="265"/>
      <c r="H275" s="265"/>
      <c r="I275" s="267"/>
      <c r="J275" s="267"/>
      <c r="K275" s="267"/>
      <c r="L275" s="267"/>
      <c r="M275" s="267"/>
      <c r="N275" s="267"/>
      <c r="O275" s="267"/>
      <c r="P275" s="267"/>
      <c r="Q275" s="267"/>
      <c r="R275" s="267"/>
      <c r="S275" s="267"/>
      <c r="T275" s="267"/>
      <c r="U275" s="267"/>
      <c r="V275" s="267"/>
      <c r="W275" s="267"/>
      <c r="X275" s="267"/>
      <c r="Y275" s="267"/>
      <c r="Z275" s="267"/>
      <c r="AA275" s="267"/>
      <c r="AB275" s="267"/>
      <c r="AC275" s="267"/>
      <c r="AD275" s="267"/>
      <c r="AE275" s="267"/>
      <c r="AF275" s="267"/>
      <c r="AG275" s="267"/>
      <c r="AH275" s="267"/>
      <c r="AI275" s="267"/>
      <c r="AJ275" s="267"/>
      <c r="AK275" s="267"/>
      <c r="AL275" s="267"/>
      <c r="AM275" s="267"/>
      <c r="AN275" s="268"/>
      <c r="AO275" s="268"/>
      <c r="AP275" s="268"/>
      <c r="AQ275" s="268"/>
      <c r="AR275" s="268"/>
      <c r="AS275" s="268"/>
      <c r="AT275" s="268"/>
      <c r="AU275" s="268"/>
      <c r="AV275" s="269"/>
      <c r="AW275" s="270"/>
      <c r="AX275" s="271"/>
      <c r="AY275" s="271"/>
      <c r="AZ275" s="272"/>
      <c r="BA275" s="272"/>
      <c r="BB275" s="267"/>
      <c r="BC275" s="267"/>
      <c r="BD275" s="267"/>
      <c r="BE275" s="267"/>
      <c r="BF275" s="267"/>
      <c r="BG275" s="267"/>
      <c r="BH275" s="267"/>
      <c r="BI275" s="267"/>
      <c r="BJ275" s="267"/>
      <c r="BK275" s="267"/>
      <c r="BL275" s="267"/>
      <c r="BM275" s="267"/>
      <c r="BN275" s="267"/>
      <c r="BO275" s="267"/>
      <c r="BP275" s="267"/>
      <c r="BQ275" s="267"/>
      <c r="BR275" s="273"/>
      <c r="BS275" s="273"/>
      <c r="BT275" s="273"/>
      <c r="BU275" s="273"/>
      <c r="BV275" s="273"/>
      <c r="BW275" s="273"/>
      <c r="BX275" s="273"/>
      <c r="BY275" s="273"/>
    </row>
    <row r="276" spans="1:77">
      <c r="A276" s="262">
        <v>39105</v>
      </c>
      <c r="B276" s="263" t="s">
        <v>249</v>
      </c>
      <c r="C276" s="264">
        <v>12015</v>
      </c>
      <c r="D276" s="265"/>
      <c r="E276" s="266"/>
      <c r="F276" s="265"/>
      <c r="G276" s="265"/>
      <c r="H276" s="265"/>
      <c r="I276" s="267"/>
      <c r="J276" s="267"/>
      <c r="K276" s="267"/>
      <c r="L276" s="267"/>
      <c r="M276" s="267"/>
      <c r="N276" s="267"/>
      <c r="O276" s="267"/>
      <c r="P276" s="267"/>
      <c r="Q276" s="267"/>
      <c r="R276" s="267"/>
      <c r="S276" s="267"/>
      <c r="T276" s="267"/>
      <c r="U276" s="267"/>
      <c r="V276" s="267"/>
      <c r="W276" s="267"/>
      <c r="X276" s="267"/>
      <c r="Y276" s="267"/>
      <c r="Z276" s="267"/>
      <c r="AA276" s="267"/>
      <c r="AB276" s="267"/>
      <c r="AC276" s="267"/>
      <c r="AD276" s="267"/>
      <c r="AE276" s="267"/>
      <c r="AF276" s="267"/>
      <c r="AG276" s="267"/>
      <c r="AH276" s="267"/>
      <c r="AI276" s="267"/>
      <c r="AJ276" s="267"/>
      <c r="AK276" s="267"/>
      <c r="AL276" s="267"/>
      <c r="AM276" s="267"/>
      <c r="AN276" s="268"/>
      <c r="AO276" s="268"/>
      <c r="AP276" s="268"/>
      <c r="AQ276" s="268"/>
      <c r="AR276" s="268"/>
      <c r="AS276" s="268"/>
      <c r="AT276" s="268"/>
      <c r="AU276" s="268"/>
      <c r="AV276" s="269"/>
      <c r="AW276" s="270"/>
      <c r="AX276" s="271"/>
      <c r="AY276" s="271"/>
      <c r="AZ276" s="272"/>
      <c r="BA276" s="272"/>
      <c r="BB276" s="267"/>
      <c r="BC276" s="267"/>
      <c r="BD276" s="267"/>
      <c r="BE276" s="267"/>
      <c r="BF276" s="267"/>
      <c r="BG276" s="267"/>
      <c r="BH276" s="267"/>
      <c r="BI276" s="267"/>
      <c r="BJ276" s="267"/>
      <c r="BK276" s="267"/>
      <c r="BL276" s="267"/>
      <c r="BM276" s="267"/>
      <c r="BN276" s="267"/>
      <c r="BO276" s="267"/>
      <c r="BP276" s="267"/>
      <c r="BQ276" s="267"/>
      <c r="BR276" s="273"/>
      <c r="BS276" s="273"/>
      <c r="BT276" s="273"/>
      <c r="BU276" s="273"/>
      <c r="BV276" s="273"/>
      <c r="BW276" s="273"/>
      <c r="BX276" s="273"/>
      <c r="BY276" s="273"/>
    </row>
    <row r="277" spans="1:77">
      <c r="A277" s="262">
        <v>39200</v>
      </c>
      <c r="B277" s="263" t="s">
        <v>354</v>
      </c>
      <c r="C277" s="264">
        <v>985602</v>
      </c>
      <c r="D277" s="265"/>
      <c r="E277" s="266"/>
      <c r="F277" s="265"/>
      <c r="G277" s="265"/>
      <c r="H277" s="265"/>
      <c r="I277" s="267"/>
      <c r="J277" s="267"/>
      <c r="K277" s="267"/>
      <c r="L277" s="267"/>
      <c r="M277" s="267"/>
      <c r="N277" s="267"/>
      <c r="O277" s="267"/>
      <c r="P277" s="267"/>
      <c r="Q277" s="267"/>
      <c r="R277" s="267"/>
      <c r="S277" s="267"/>
      <c r="T277" s="267"/>
      <c r="U277" s="267"/>
      <c r="V277" s="267"/>
      <c r="W277" s="267"/>
      <c r="X277" s="267"/>
      <c r="Y277" s="267"/>
      <c r="Z277" s="267"/>
      <c r="AA277" s="267"/>
      <c r="AB277" s="267"/>
      <c r="AC277" s="267"/>
      <c r="AD277" s="267"/>
      <c r="AE277" s="267"/>
      <c r="AF277" s="267"/>
      <c r="AG277" s="267"/>
      <c r="AH277" s="267"/>
      <c r="AI277" s="267"/>
      <c r="AJ277" s="267"/>
      <c r="AK277" s="267"/>
      <c r="AL277" s="267"/>
      <c r="AM277" s="267"/>
      <c r="AN277" s="268"/>
      <c r="AO277" s="268"/>
      <c r="AP277" s="268"/>
      <c r="AQ277" s="268"/>
      <c r="AR277" s="268"/>
      <c r="AS277" s="268"/>
      <c r="AT277" s="268"/>
      <c r="AU277" s="268"/>
      <c r="AV277" s="269"/>
      <c r="AW277" s="270"/>
      <c r="AX277" s="271"/>
      <c r="AY277" s="271"/>
      <c r="AZ277" s="272"/>
      <c r="BA277" s="272"/>
      <c r="BB277" s="267"/>
      <c r="BC277" s="267"/>
      <c r="BD277" s="267"/>
      <c r="BE277" s="267"/>
      <c r="BF277" s="267"/>
      <c r="BG277" s="267"/>
      <c r="BH277" s="267"/>
      <c r="BI277" s="267"/>
      <c r="BJ277" s="267"/>
      <c r="BK277" s="267"/>
      <c r="BL277" s="267"/>
      <c r="BM277" s="267"/>
      <c r="BN277" s="267"/>
      <c r="BO277" s="267"/>
      <c r="BP277" s="267"/>
      <c r="BQ277" s="267"/>
      <c r="BR277" s="273"/>
      <c r="BS277" s="273"/>
      <c r="BT277" s="273"/>
      <c r="BU277" s="273"/>
      <c r="BV277" s="273"/>
      <c r="BW277" s="273"/>
      <c r="BX277" s="273"/>
      <c r="BY277" s="273"/>
    </row>
    <row r="278" spans="1:77">
      <c r="A278" s="262">
        <v>39201</v>
      </c>
      <c r="B278" s="263" t="s">
        <v>250</v>
      </c>
      <c r="C278" s="264">
        <v>2527</v>
      </c>
      <c r="D278" s="265"/>
      <c r="E278" s="266"/>
      <c r="F278" s="265"/>
      <c r="G278" s="265"/>
      <c r="H278" s="265"/>
      <c r="I278" s="267"/>
      <c r="J278" s="267"/>
      <c r="K278" s="267"/>
      <c r="L278" s="267"/>
      <c r="M278" s="267"/>
      <c r="N278" s="267"/>
      <c r="O278" s="267"/>
      <c r="P278" s="267"/>
      <c r="Q278" s="267"/>
      <c r="R278" s="267"/>
      <c r="S278" s="267"/>
      <c r="T278" s="267"/>
      <c r="U278" s="267"/>
      <c r="V278" s="267"/>
      <c r="W278" s="267"/>
      <c r="X278" s="267"/>
      <c r="Y278" s="267"/>
      <c r="Z278" s="267"/>
      <c r="AA278" s="267"/>
      <c r="AB278" s="267"/>
      <c r="AC278" s="267"/>
      <c r="AD278" s="267"/>
      <c r="AE278" s="267"/>
      <c r="AF278" s="267"/>
      <c r="AG278" s="267"/>
      <c r="AH278" s="267"/>
      <c r="AI278" s="267"/>
      <c r="AJ278" s="267"/>
      <c r="AK278" s="267"/>
      <c r="AL278" s="267"/>
      <c r="AM278" s="267"/>
      <c r="AN278" s="268"/>
      <c r="AO278" s="268"/>
      <c r="AP278" s="268"/>
      <c r="AQ278" s="268"/>
      <c r="AR278" s="268"/>
      <c r="AS278" s="268"/>
      <c r="AT278" s="268"/>
      <c r="AU278" s="268"/>
      <c r="AV278" s="269"/>
      <c r="AW278" s="270"/>
      <c r="AX278" s="271"/>
      <c r="AY278" s="271"/>
      <c r="AZ278" s="272"/>
      <c r="BA278" s="272"/>
      <c r="BB278" s="267"/>
      <c r="BC278" s="267"/>
      <c r="BD278" s="267"/>
      <c r="BE278" s="267"/>
      <c r="BF278" s="267"/>
      <c r="BG278" s="267"/>
      <c r="BH278" s="267"/>
      <c r="BI278" s="267"/>
      <c r="BJ278" s="267"/>
      <c r="BK278" s="267"/>
      <c r="BL278" s="267"/>
      <c r="BM278" s="267"/>
      <c r="BN278" s="267"/>
      <c r="BO278" s="267"/>
      <c r="BP278" s="267"/>
      <c r="BQ278" s="267"/>
      <c r="BR278" s="273"/>
      <c r="BS278" s="273"/>
      <c r="BT278" s="273"/>
      <c r="BU278" s="273"/>
      <c r="BV278" s="273"/>
      <c r="BW278" s="273"/>
      <c r="BX278" s="273"/>
      <c r="BY278" s="273"/>
    </row>
    <row r="279" spans="1:77">
      <c r="A279" s="262">
        <v>39204</v>
      </c>
      <c r="B279" s="263" t="s">
        <v>251</v>
      </c>
      <c r="C279" s="264">
        <v>4083</v>
      </c>
      <c r="D279" s="265"/>
      <c r="E279" s="266"/>
      <c r="F279" s="265"/>
      <c r="G279" s="265"/>
      <c r="H279" s="265"/>
      <c r="I279" s="267"/>
      <c r="J279" s="267"/>
      <c r="K279" s="267"/>
      <c r="L279" s="267"/>
      <c r="M279" s="267"/>
      <c r="N279" s="267"/>
      <c r="O279" s="267"/>
      <c r="P279" s="267"/>
      <c r="Q279" s="267"/>
      <c r="R279" s="267"/>
      <c r="S279" s="267"/>
      <c r="T279" s="267"/>
      <c r="U279" s="267"/>
      <c r="V279" s="267"/>
      <c r="W279" s="267"/>
      <c r="X279" s="267"/>
      <c r="Y279" s="267"/>
      <c r="Z279" s="267"/>
      <c r="AA279" s="267"/>
      <c r="AB279" s="267"/>
      <c r="AC279" s="267"/>
      <c r="AD279" s="267"/>
      <c r="AE279" s="267"/>
      <c r="AF279" s="267"/>
      <c r="AG279" s="267"/>
      <c r="AH279" s="267"/>
      <c r="AI279" s="267"/>
      <c r="AJ279" s="267"/>
      <c r="AK279" s="267"/>
      <c r="AL279" s="267"/>
      <c r="AM279" s="267"/>
      <c r="AN279" s="268"/>
      <c r="AO279" s="268"/>
      <c r="AP279" s="268"/>
      <c r="AQ279" s="268"/>
      <c r="AR279" s="268"/>
      <c r="AS279" s="268"/>
      <c r="AT279" s="268"/>
      <c r="AU279" s="268"/>
      <c r="AV279" s="269"/>
      <c r="AW279" s="270"/>
      <c r="AX279" s="271"/>
      <c r="AY279" s="271"/>
      <c r="AZ279" s="272"/>
      <c r="BA279" s="272"/>
      <c r="BB279" s="267"/>
      <c r="BC279" s="267"/>
      <c r="BD279" s="267"/>
      <c r="BE279" s="267"/>
      <c r="BF279" s="267"/>
      <c r="BG279" s="267"/>
      <c r="BH279" s="267"/>
      <c r="BI279" s="267"/>
      <c r="BJ279" s="267"/>
      <c r="BK279" s="267"/>
      <c r="BL279" s="267"/>
      <c r="BM279" s="267"/>
      <c r="BN279" s="267"/>
      <c r="BO279" s="267"/>
      <c r="BP279" s="267"/>
      <c r="BQ279" s="267"/>
      <c r="BR279" s="273"/>
      <c r="BS279" s="273"/>
      <c r="BT279" s="273"/>
      <c r="BU279" s="273"/>
      <c r="BV279" s="273"/>
      <c r="BW279" s="273"/>
      <c r="BX279" s="273"/>
      <c r="BY279" s="273"/>
    </row>
    <row r="280" spans="1:77">
      <c r="A280" s="262">
        <v>39205</v>
      </c>
      <c r="B280" s="263" t="s">
        <v>252</v>
      </c>
      <c r="C280" s="264">
        <v>86286</v>
      </c>
      <c r="D280" s="265"/>
      <c r="E280" s="266"/>
      <c r="F280" s="265"/>
      <c r="G280" s="265"/>
      <c r="H280" s="265"/>
      <c r="I280" s="267"/>
      <c r="J280" s="267"/>
      <c r="K280" s="267"/>
      <c r="L280" s="267"/>
      <c r="M280" s="267"/>
      <c r="N280" s="267"/>
      <c r="O280" s="267"/>
      <c r="P280" s="267"/>
      <c r="Q280" s="267"/>
      <c r="R280" s="267"/>
      <c r="S280" s="267"/>
      <c r="T280" s="267"/>
      <c r="U280" s="267"/>
      <c r="V280" s="267"/>
      <c r="W280" s="267"/>
      <c r="X280" s="267"/>
      <c r="Y280" s="267"/>
      <c r="Z280" s="267"/>
      <c r="AA280" s="267"/>
      <c r="AB280" s="267"/>
      <c r="AC280" s="267"/>
      <c r="AD280" s="267"/>
      <c r="AE280" s="267"/>
      <c r="AF280" s="267"/>
      <c r="AG280" s="267"/>
      <c r="AH280" s="267"/>
      <c r="AI280" s="267"/>
      <c r="AJ280" s="267"/>
      <c r="AK280" s="267"/>
      <c r="AL280" s="267"/>
      <c r="AM280" s="267"/>
      <c r="AN280" s="268"/>
      <c r="AO280" s="268"/>
      <c r="AP280" s="268"/>
      <c r="AQ280" s="268"/>
      <c r="AR280" s="268"/>
      <c r="AS280" s="268"/>
      <c r="AT280" s="268"/>
      <c r="AU280" s="268"/>
      <c r="AV280" s="269"/>
      <c r="AW280" s="270"/>
      <c r="AX280" s="271"/>
      <c r="AY280" s="271"/>
      <c r="AZ280" s="272"/>
      <c r="BA280" s="272"/>
      <c r="BB280" s="267"/>
      <c r="BC280" s="267"/>
      <c r="BD280" s="267"/>
      <c r="BE280" s="267"/>
      <c r="BF280" s="267"/>
      <c r="BG280" s="267"/>
      <c r="BH280" s="267"/>
      <c r="BI280" s="267"/>
      <c r="BJ280" s="267"/>
      <c r="BK280" s="267"/>
      <c r="BL280" s="267"/>
      <c r="BM280" s="267"/>
      <c r="BN280" s="267"/>
      <c r="BO280" s="267"/>
      <c r="BP280" s="267"/>
      <c r="BQ280" s="267"/>
      <c r="BR280" s="273"/>
      <c r="BS280" s="273"/>
      <c r="BT280" s="273"/>
      <c r="BU280" s="273"/>
      <c r="BV280" s="273"/>
      <c r="BW280" s="273"/>
      <c r="BX280" s="273"/>
      <c r="BY280" s="273"/>
    </row>
    <row r="281" spans="1:77">
      <c r="A281" s="262">
        <v>39208</v>
      </c>
      <c r="B281" s="263" t="s">
        <v>355</v>
      </c>
      <c r="C281" s="264">
        <v>5488</v>
      </c>
      <c r="D281" s="265"/>
      <c r="E281" s="266"/>
      <c r="F281" s="265"/>
      <c r="G281" s="265"/>
      <c r="H281" s="265"/>
      <c r="I281" s="267"/>
      <c r="J281" s="267"/>
      <c r="K281" s="267"/>
      <c r="L281" s="267"/>
      <c r="M281" s="267"/>
      <c r="N281" s="267"/>
      <c r="O281" s="267"/>
      <c r="P281" s="267"/>
      <c r="Q281" s="267"/>
      <c r="R281" s="267"/>
      <c r="S281" s="267"/>
      <c r="T281" s="267"/>
      <c r="U281" s="267"/>
      <c r="V281" s="267"/>
      <c r="W281" s="267"/>
      <c r="X281" s="267"/>
      <c r="Y281" s="267"/>
      <c r="Z281" s="267"/>
      <c r="AA281" s="267"/>
      <c r="AB281" s="267"/>
      <c r="AC281" s="267"/>
      <c r="AD281" s="267"/>
      <c r="AE281" s="267"/>
      <c r="AF281" s="267"/>
      <c r="AG281" s="267"/>
      <c r="AH281" s="267"/>
      <c r="AI281" s="267"/>
      <c r="AJ281" s="267"/>
      <c r="AK281" s="267"/>
      <c r="AL281" s="267"/>
      <c r="AM281" s="267"/>
      <c r="AN281" s="268"/>
      <c r="AO281" s="268"/>
      <c r="AP281" s="268"/>
      <c r="AQ281" s="268"/>
      <c r="AR281" s="268"/>
      <c r="AS281" s="268"/>
      <c r="AT281" s="268"/>
      <c r="AU281" s="268"/>
      <c r="AV281" s="269"/>
      <c r="AW281" s="270"/>
      <c r="AX281" s="271"/>
      <c r="AY281" s="271"/>
      <c r="AZ281" s="272"/>
      <c r="BA281" s="272"/>
      <c r="BB281" s="267"/>
      <c r="BC281" s="267"/>
      <c r="BD281" s="267"/>
      <c r="BE281" s="267"/>
      <c r="BF281" s="267"/>
      <c r="BG281" s="267"/>
      <c r="BH281" s="267"/>
      <c r="BI281" s="267"/>
      <c r="BJ281" s="267"/>
      <c r="BK281" s="267"/>
      <c r="BL281" s="267"/>
      <c r="BM281" s="267"/>
      <c r="BN281" s="267"/>
      <c r="BO281" s="267"/>
      <c r="BP281" s="267"/>
      <c r="BQ281" s="267"/>
      <c r="BR281" s="273"/>
      <c r="BS281" s="273"/>
      <c r="BT281" s="273"/>
      <c r="BU281" s="273"/>
      <c r="BV281" s="273"/>
      <c r="BW281" s="273"/>
      <c r="BX281" s="273"/>
      <c r="BY281" s="273"/>
    </row>
    <row r="282" spans="1:77">
      <c r="A282" s="262">
        <v>39209</v>
      </c>
      <c r="B282" s="263" t="s">
        <v>253</v>
      </c>
      <c r="C282" s="264">
        <v>2249</v>
      </c>
      <c r="D282" s="265"/>
      <c r="E282" s="266"/>
      <c r="F282" s="265"/>
      <c r="G282" s="265"/>
      <c r="H282" s="265"/>
      <c r="I282" s="267"/>
      <c r="J282" s="267"/>
      <c r="K282" s="267"/>
      <c r="L282" s="267"/>
      <c r="M282" s="267"/>
      <c r="N282" s="267"/>
      <c r="O282" s="267"/>
      <c r="P282" s="267"/>
      <c r="Q282" s="267"/>
      <c r="R282" s="267"/>
      <c r="S282" s="267"/>
      <c r="T282" s="267"/>
      <c r="U282" s="267"/>
      <c r="V282" s="267"/>
      <c r="W282" s="267"/>
      <c r="X282" s="267"/>
      <c r="Y282" s="267"/>
      <c r="Z282" s="267"/>
      <c r="AA282" s="267"/>
      <c r="AB282" s="267"/>
      <c r="AC282" s="267"/>
      <c r="AD282" s="267"/>
      <c r="AE282" s="267"/>
      <c r="AF282" s="267"/>
      <c r="AG282" s="267"/>
      <c r="AH282" s="267"/>
      <c r="AI282" s="267"/>
      <c r="AJ282" s="267"/>
      <c r="AK282" s="267"/>
      <c r="AL282" s="267"/>
      <c r="AM282" s="267"/>
      <c r="AN282" s="268"/>
      <c r="AO282" s="268"/>
      <c r="AP282" s="268"/>
      <c r="AQ282" s="268"/>
      <c r="AR282" s="268"/>
      <c r="AS282" s="268"/>
      <c r="AT282" s="268"/>
      <c r="AU282" s="268"/>
      <c r="AV282" s="269"/>
      <c r="AW282" s="270"/>
      <c r="AX282" s="271"/>
      <c r="AY282" s="271"/>
      <c r="AZ282" s="272"/>
      <c r="BA282" s="272"/>
      <c r="BB282" s="267"/>
      <c r="BC282" s="267"/>
      <c r="BD282" s="267"/>
      <c r="BE282" s="267"/>
      <c r="BF282" s="267"/>
      <c r="BG282" s="267"/>
      <c r="BH282" s="267"/>
      <c r="BI282" s="267"/>
      <c r="BJ282" s="267"/>
      <c r="BK282" s="267"/>
      <c r="BL282" s="267"/>
      <c r="BM282" s="267"/>
      <c r="BN282" s="267"/>
      <c r="BO282" s="267"/>
      <c r="BP282" s="267"/>
      <c r="BQ282" s="267"/>
      <c r="BR282" s="273"/>
      <c r="BS282" s="273"/>
      <c r="BT282" s="273"/>
      <c r="BU282" s="273"/>
      <c r="BV282" s="273"/>
      <c r="BW282" s="273"/>
      <c r="BX282" s="273"/>
      <c r="BY282" s="273"/>
    </row>
    <row r="283" spans="1:77">
      <c r="A283" s="262">
        <v>39220</v>
      </c>
      <c r="B283" s="263" t="s">
        <v>427</v>
      </c>
      <c r="C283" s="264">
        <v>914</v>
      </c>
      <c r="D283" s="265"/>
      <c r="E283" s="266"/>
      <c r="F283" s="265"/>
      <c r="G283" s="265"/>
      <c r="H283" s="265"/>
      <c r="I283" s="267"/>
      <c r="J283" s="267"/>
      <c r="K283" s="267"/>
      <c r="L283" s="267"/>
      <c r="M283" s="267"/>
      <c r="N283" s="267"/>
      <c r="O283" s="267"/>
      <c r="P283" s="267"/>
      <c r="Q283" s="267"/>
      <c r="R283" s="267"/>
      <c r="S283" s="267"/>
      <c r="T283" s="267"/>
      <c r="U283" s="267"/>
      <c r="V283" s="267"/>
      <c r="W283" s="267"/>
      <c r="X283" s="267"/>
      <c r="Y283" s="267"/>
      <c r="Z283" s="267"/>
      <c r="AA283" s="267"/>
      <c r="AB283" s="267"/>
      <c r="AC283" s="267"/>
      <c r="AD283" s="267"/>
      <c r="AE283" s="267"/>
      <c r="AF283" s="267"/>
      <c r="AG283" s="267"/>
      <c r="AH283" s="267"/>
      <c r="AI283" s="267"/>
      <c r="AJ283" s="267"/>
      <c r="AK283" s="267"/>
      <c r="AL283" s="267"/>
      <c r="AM283" s="267"/>
      <c r="AN283" s="268"/>
      <c r="AO283" s="268"/>
      <c r="AP283" s="268"/>
      <c r="AQ283" s="268"/>
      <c r="AR283" s="268"/>
      <c r="AS283" s="268"/>
      <c r="AT283" s="268"/>
      <c r="AU283" s="268"/>
      <c r="AV283" s="269"/>
      <c r="AW283" s="270"/>
      <c r="AX283" s="271"/>
      <c r="AY283" s="271"/>
      <c r="AZ283" s="272"/>
      <c r="BA283" s="272"/>
      <c r="BB283" s="267"/>
      <c r="BC283" s="267"/>
      <c r="BD283" s="267"/>
      <c r="BE283" s="267"/>
      <c r="BF283" s="267"/>
      <c r="BG283" s="267"/>
      <c r="BH283" s="267"/>
      <c r="BI283" s="267"/>
      <c r="BJ283" s="267"/>
      <c r="BK283" s="267"/>
      <c r="BL283" s="267"/>
      <c r="BM283" s="267"/>
      <c r="BN283" s="267"/>
      <c r="BO283" s="267"/>
      <c r="BP283" s="267"/>
      <c r="BQ283" s="267"/>
      <c r="BR283" s="273"/>
      <c r="BS283" s="273"/>
      <c r="BT283" s="273"/>
      <c r="BU283" s="273"/>
      <c r="BV283" s="273"/>
      <c r="BW283" s="273"/>
      <c r="BX283" s="273"/>
      <c r="BY283" s="273"/>
    </row>
    <row r="284" spans="1:77">
      <c r="A284" s="262">
        <v>39300</v>
      </c>
      <c r="B284" s="263" t="s">
        <v>254</v>
      </c>
      <c r="C284" s="264">
        <v>11683</v>
      </c>
      <c r="D284" s="265"/>
      <c r="E284" s="266"/>
      <c r="F284" s="265"/>
      <c r="G284" s="265"/>
      <c r="H284" s="265"/>
      <c r="I284" s="267"/>
      <c r="J284" s="267"/>
      <c r="K284" s="267"/>
      <c r="L284" s="267"/>
      <c r="M284" s="267"/>
      <c r="N284" s="267"/>
      <c r="O284" s="267"/>
      <c r="P284" s="267"/>
      <c r="Q284" s="267"/>
      <c r="R284" s="267"/>
      <c r="S284" s="267"/>
      <c r="T284" s="267"/>
      <c r="U284" s="267"/>
      <c r="V284" s="267"/>
      <c r="W284" s="267"/>
      <c r="X284" s="267"/>
      <c r="Y284" s="267"/>
      <c r="Z284" s="267"/>
      <c r="AA284" s="267"/>
      <c r="AB284" s="267"/>
      <c r="AC284" s="267"/>
      <c r="AD284" s="267"/>
      <c r="AE284" s="267"/>
      <c r="AF284" s="267"/>
      <c r="AG284" s="267"/>
      <c r="AH284" s="267"/>
      <c r="AI284" s="267"/>
      <c r="AJ284" s="267"/>
      <c r="AK284" s="267"/>
      <c r="AL284" s="267"/>
      <c r="AM284" s="267"/>
      <c r="AN284" s="268"/>
      <c r="AO284" s="268"/>
      <c r="AP284" s="268"/>
      <c r="AQ284" s="268"/>
      <c r="AR284" s="268"/>
      <c r="AS284" s="268"/>
      <c r="AT284" s="268"/>
      <c r="AU284" s="268"/>
      <c r="AV284" s="269"/>
      <c r="AW284" s="270"/>
      <c r="AX284" s="271"/>
      <c r="AY284" s="271"/>
      <c r="AZ284" s="272"/>
      <c r="BA284" s="272"/>
      <c r="BB284" s="267"/>
      <c r="BC284" s="267"/>
      <c r="BD284" s="267"/>
      <c r="BE284" s="267"/>
      <c r="BF284" s="267"/>
      <c r="BG284" s="267"/>
      <c r="BH284" s="267"/>
      <c r="BI284" s="267"/>
      <c r="BJ284" s="267"/>
      <c r="BK284" s="267"/>
      <c r="BL284" s="267"/>
      <c r="BM284" s="267"/>
      <c r="BN284" s="267"/>
      <c r="BO284" s="267"/>
      <c r="BP284" s="267"/>
      <c r="BQ284" s="267"/>
      <c r="BR284" s="273"/>
      <c r="BS284" s="273"/>
      <c r="BT284" s="273"/>
      <c r="BU284" s="273"/>
      <c r="BV284" s="273"/>
      <c r="BW284" s="273"/>
      <c r="BX284" s="273"/>
      <c r="BY284" s="273"/>
    </row>
    <row r="285" spans="1:77">
      <c r="A285" s="262">
        <v>39301</v>
      </c>
      <c r="B285" s="263" t="s">
        <v>255</v>
      </c>
      <c r="C285" s="264">
        <v>517</v>
      </c>
      <c r="D285" s="265"/>
      <c r="E285" s="266"/>
      <c r="F285" s="265"/>
      <c r="G285" s="265"/>
      <c r="H285" s="265"/>
      <c r="I285" s="267"/>
      <c r="J285" s="267"/>
      <c r="K285" s="267"/>
      <c r="L285" s="267"/>
      <c r="M285" s="267"/>
      <c r="N285" s="267"/>
      <c r="O285" s="267"/>
      <c r="P285" s="267"/>
      <c r="Q285" s="267"/>
      <c r="R285" s="267"/>
      <c r="S285" s="267"/>
      <c r="T285" s="267"/>
      <c r="U285" s="267"/>
      <c r="V285" s="267"/>
      <c r="W285" s="267"/>
      <c r="X285" s="267"/>
      <c r="Y285" s="267"/>
      <c r="Z285" s="267"/>
      <c r="AA285" s="267"/>
      <c r="AB285" s="267"/>
      <c r="AC285" s="267"/>
      <c r="AD285" s="267"/>
      <c r="AE285" s="267"/>
      <c r="AF285" s="267"/>
      <c r="AG285" s="267"/>
      <c r="AH285" s="267"/>
      <c r="AI285" s="267"/>
      <c r="AJ285" s="267"/>
      <c r="AK285" s="267"/>
      <c r="AL285" s="267"/>
      <c r="AM285" s="267"/>
      <c r="AN285" s="268"/>
      <c r="AO285" s="268"/>
      <c r="AP285" s="268"/>
      <c r="AQ285" s="268"/>
      <c r="AR285" s="268"/>
      <c r="AS285" s="268"/>
      <c r="AT285" s="268"/>
      <c r="AU285" s="268"/>
      <c r="AV285" s="269"/>
      <c r="AW285" s="270"/>
      <c r="AX285" s="271"/>
      <c r="AY285" s="271"/>
      <c r="AZ285" s="272"/>
      <c r="BA285" s="272"/>
      <c r="BB285" s="267"/>
      <c r="BC285" s="267"/>
      <c r="BD285" s="267"/>
      <c r="BE285" s="267"/>
      <c r="BF285" s="267"/>
      <c r="BG285" s="267"/>
      <c r="BH285" s="267"/>
      <c r="BI285" s="267"/>
      <c r="BJ285" s="267"/>
      <c r="BK285" s="267"/>
      <c r="BL285" s="267"/>
      <c r="BM285" s="267"/>
      <c r="BN285" s="267"/>
      <c r="BO285" s="267"/>
      <c r="BP285" s="267"/>
      <c r="BQ285" s="267"/>
      <c r="BR285" s="273"/>
      <c r="BS285" s="273"/>
      <c r="BT285" s="273"/>
      <c r="BU285" s="273"/>
      <c r="BV285" s="273"/>
      <c r="BW285" s="273"/>
      <c r="BX285" s="273"/>
      <c r="BY285" s="273"/>
    </row>
    <row r="286" spans="1:77">
      <c r="A286" s="262">
        <v>39400</v>
      </c>
      <c r="B286" s="263" t="s">
        <v>256</v>
      </c>
      <c r="C286" s="264">
        <v>8480</v>
      </c>
      <c r="D286" s="265"/>
      <c r="E286" s="266"/>
      <c r="F286" s="265"/>
      <c r="G286" s="265"/>
      <c r="H286" s="265"/>
      <c r="I286" s="267"/>
      <c r="J286" s="267"/>
      <c r="K286" s="267"/>
      <c r="L286" s="267"/>
      <c r="M286" s="267"/>
      <c r="N286" s="267"/>
      <c r="O286" s="267"/>
      <c r="P286" s="267"/>
      <c r="Q286" s="267"/>
      <c r="R286" s="267"/>
      <c r="S286" s="267"/>
      <c r="T286" s="267"/>
      <c r="U286" s="267"/>
      <c r="V286" s="267"/>
      <c r="W286" s="267"/>
      <c r="X286" s="267"/>
      <c r="Y286" s="267"/>
      <c r="Z286" s="267"/>
      <c r="AA286" s="267"/>
      <c r="AB286" s="267"/>
      <c r="AC286" s="267"/>
      <c r="AD286" s="267"/>
      <c r="AE286" s="267"/>
      <c r="AF286" s="267"/>
      <c r="AG286" s="267"/>
      <c r="AH286" s="267"/>
      <c r="AI286" s="267"/>
      <c r="AJ286" s="267"/>
      <c r="AK286" s="267"/>
      <c r="AL286" s="267"/>
      <c r="AM286" s="267"/>
      <c r="AN286" s="268"/>
      <c r="AO286" s="268"/>
      <c r="AP286" s="268"/>
      <c r="AQ286" s="268"/>
      <c r="AR286" s="268"/>
      <c r="AS286" s="268"/>
      <c r="AT286" s="268"/>
      <c r="AU286" s="268"/>
      <c r="AV286" s="269"/>
      <c r="AW286" s="270"/>
      <c r="AX286" s="271"/>
      <c r="AY286" s="271"/>
      <c r="AZ286" s="272"/>
      <c r="BA286" s="272"/>
      <c r="BB286" s="267"/>
      <c r="BC286" s="267"/>
      <c r="BD286" s="267"/>
      <c r="BE286" s="267"/>
      <c r="BF286" s="267"/>
      <c r="BG286" s="267"/>
      <c r="BH286" s="267"/>
      <c r="BI286" s="267"/>
      <c r="BJ286" s="267"/>
      <c r="BK286" s="267"/>
      <c r="BL286" s="267"/>
      <c r="BM286" s="267"/>
      <c r="BN286" s="267"/>
      <c r="BO286" s="267"/>
      <c r="BP286" s="267"/>
      <c r="BQ286" s="267"/>
      <c r="BR286" s="273"/>
      <c r="BS286" s="273"/>
      <c r="BT286" s="273"/>
      <c r="BU286" s="273"/>
      <c r="BV286" s="273"/>
      <c r="BW286" s="273"/>
      <c r="BX286" s="273"/>
      <c r="BY286" s="273"/>
    </row>
    <row r="287" spans="1:77">
      <c r="A287" s="262">
        <v>39401</v>
      </c>
      <c r="B287" s="263" t="s">
        <v>257</v>
      </c>
      <c r="C287" s="264">
        <v>5978</v>
      </c>
      <c r="D287" s="265"/>
      <c r="E287" s="266"/>
      <c r="F287" s="265"/>
      <c r="G287" s="265"/>
      <c r="H287" s="265"/>
      <c r="I287" s="267"/>
      <c r="J287" s="267"/>
      <c r="K287" s="267"/>
      <c r="L287" s="267"/>
      <c r="M287" s="267"/>
      <c r="N287" s="267"/>
      <c r="O287" s="267"/>
      <c r="P287" s="267"/>
      <c r="Q287" s="267"/>
      <c r="R287" s="267"/>
      <c r="S287" s="267"/>
      <c r="T287" s="267"/>
      <c r="U287" s="267"/>
      <c r="V287" s="267"/>
      <c r="W287" s="267"/>
      <c r="X287" s="267"/>
      <c r="Y287" s="267"/>
      <c r="Z287" s="267"/>
      <c r="AA287" s="267"/>
      <c r="AB287" s="267"/>
      <c r="AC287" s="267"/>
      <c r="AD287" s="267"/>
      <c r="AE287" s="267"/>
      <c r="AF287" s="267"/>
      <c r="AG287" s="267"/>
      <c r="AH287" s="267"/>
      <c r="AI287" s="267"/>
      <c r="AJ287" s="267"/>
      <c r="AK287" s="267"/>
      <c r="AL287" s="267"/>
      <c r="AM287" s="267"/>
      <c r="AN287" s="268"/>
      <c r="AO287" s="268"/>
      <c r="AP287" s="268"/>
      <c r="AQ287" s="268"/>
      <c r="AR287" s="268"/>
      <c r="AS287" s="268"/>
      <c r="AT287" s="268"/>
      <c r="AU287" s="268"/>
      <c r="AV287" s="269"/>
      <c r="AW287" s="270"/>
      <c r="AX287" s="271"/>
      <c r="AY287" s="271"/>
      <c r="AZ287" s="272"/>
      <c r="BA287" s="272"/>
      <c r="BB287" s="267"/>
      <c r="BC287" s="267"/>
      <c r="BD287" s="267"/>
      <c r="BE287" s="267"/>
      <c r="BF287" s="267"/>
      <c r="BG287" s="267"/>
      <c r="BH287" s="267"/>
      <c r="BI287" s="267"/>
      <c r="BJ287" s="267"/>
      <c r="BK287" s="267"/>
      <c r="BL287" s="267"/>
      <c r="BM287" s="267"/>
      <c r="BN287" s="267"/>
      <c r="BO287" s="267"/>
      <c r="BP287" s="267"/>
      <c r="BQ287" s="267"/>
      <c r="BR287" s="273"/>
      <c r="BS287" s="273"/>
      <c r="BT287" s="273"/>
      <c r="BU287" s="273"/>
      <c r="BV287" s="273"/>
      <c r="BW287" s="273"/>
      <c r="BX287" s="273"/>
      <c r="BY287" s="273"/>
    </row>
    <row r="288" spans="1:77">
      <c r="A288" s="262">
        <v>39500</v>
      </c>
      <c r="B288" s="263" t="s">
        <v>258</v>
      </c>
      <c r="C288" s="264">
        <v>30786</v>
      </c>
      <c r="D288" s="265"/>
      <c r="E288" s="266"/>
      <c r="F288" s="265"/>
      <c r="G288" s="265"/>
      <c r="H288" s="265"/>
      <c r="I288" s="267"/>
      <c r="J288" s="267"/>
      <c r="K288" s="267"/>
      <c r="L288" s="267"/>
      <c r="M288" s="267"/>
      <c r="N288" s="267"/>
      <c r="O288" s="267"/>
      <c r="P288" s="267"/>
      <c r="Q288" s="267"/>
      <c r="R288" s="267"/>
      <c r="S288" s="267"/>
      <c r="T288" s="267"/>
      <c r="U288" s="267"/>
      <c r="V288" s="267"/>
      <c r="W288" s="267"/>
      <c r="X288" s="267"/>
      <c r="Y288" s="267"/>
      <c r="Z288" s="267"/>
      <c r="AA288" s="267"/>
      <c r="AB288" s="267"/>
      <c r="AC288" s="267"/>
      <c r="AD288" s="267"/>
      <c r="AE288" s="267"/>
      <c r="AF288" s="267"/>
      <c r="AG288" s="267"/>
      <c r="AH288" s="267"/>
      <c r="AI288" s="267"/>
      <c r="AJ288" s="267"/>
      <c r="AK288" s="267"/>
      <c r="AL288" s="267"/>
      <c r="AM288" s="267"/>
      <c r="AN288" s="268"/>
      <c r="AO288" s="268"/>
      <c r="AP288" s="268"/>
      <c r="AQ288" s="268"/>
      <c r="AR288" s="268"/>
      <c r="AS288" s="268"/>
      <c r="AT288" s="268"/>
      <c r="AU288" s="268"/>
      <c r="AV288" s="269"/>
      <c r="AW288" s="270"/>
      <c r="AX288" s="271"/>
      <c r="AY288" s="271"/>
      <c r="AZ288" s="272"/>
      <c r="BA288" s="272"/>
      <c r="BB288" s="267"/>
      <c r="BC288" s="267"/>
      <c r="BD288" s="267"/>
      <c r="BE288" s="267"/>
      <c r="BF288" s="267"/>
      <c r="BG288" s="267"/>
      <c r="BH288" s="267"/>
      <c r="BI288" s="267"/>
      <c r="BJ288" s="267"/>
      <c r="BK288" s="267"/>
      <c r="BL288" s="267"/>
      <c r="BM288" s="267"/>
      <c r="BN288" s="267"/>
      <c r="BO288" s="267"/>
      <c r="BP288" s="267"/>
      <c r="BQ288" s="267"/>
      <c r="BR288" s="273"/>
      <c r="BS288" s="273"/>
      <c r="BT288" s="273"/>
      <c r="BU288" s="273"/>
      <c r="BV288" s="273"/>
      <c r="BW288" s="273"/>
      <c r="BX288" s="273"/>
      <c r="BY288" s="273"/>
    </row>
    <row r="289" spans="1:77">
      <c r="A289" s="262">
        <v>39501</v>
      </c>
      <c r="B289" s="263" t="s">
        <v>259</v>
      </c>
      <c r="C289" s="264">
        <v>793</v>
      </c>
      <c r="D289" s="265"/>
      <c r="E289" s="266"/>
      <c r="F289" s="265"/>
      <c r="G289" s="265"/>
      <c r="H289" s="265"/>
      <c r="I289" s="267"/>
      <c r="J289" s="267"/>
      <c r="K289" s="267"/>
      <c r="L289" s="267"/>
      <c r="M289" s="267"/>
      <c r="N289" s="267"/>
      <c r="O289" s="267"/>
      <c r="P289" s="267"/>
      <c r="Q289" s="267"/>
      <c r="R289" s="267"/>
      <c r="S289" s="267"/>
      <c r="T289" s="267"/>
      <c r="U289" s="267"/>
      <c r="V289" s="267"/>
      <c r="W289" s="267"/>
      <c r="X289" s="267"/>
      <c r="Y289" s="267"/>
      <c r="Z289" s="267"/>
      <c r="AA289" s="267"/>
      <c r="AB289" s="267"/>
      <c r="AC289" s="267"/>
      <c r="AD289" s="267"/>
      <c r="AE289" s="267"/>
      <c r="AF289" s="267"/>
      <c r="AG289" s="267"/>
      <c r="AH289" s="267"/>
      <c r="AI289" s="267"/>
      <c r="AJ289" s="267"/>
      <c r="AK289" s="267"/>
      <c r="AL289" s="267"/>
      <c r="AM289" s="267"/>
      <c r="AN289" s="268"/>
      <c r="AO289" s="268"/>
      <c r="AP289" s="268"/>
      <c r="AQ289" s="268"/>
      <c r="AR289" s="268"/>
      <c r="AS289" s="268"/>
      <c r="AT289" s="268"/>
      <c r="AU289" s="268"/>
      <c r="AV289" s="269"/>
      <c r="AW289" s="270"/>
      <c r="AX289" s="271"/>
      <c r="AY289" s="271"/>
      <c r="AZ289" s="272"/>
      <c r="BA289" s="272"/>
      <c r="BB289" s="267"/>
      <c r="BC289" s="267"/>
      <c r="BD289" s="267"/>
      <c r="BE289" s="267"/>
      <c r="BF289" s="267"/>
      <c r="BG289" s="267"/>
      <c r="BH289" s="267"/>
      <c r="BI289" s="267"/>
      <c r="BJ289" s="267"/>
      <c r="BK289" s="267"/>
      <c r="BL289" s="267"/>
      <c r="BM289" s="267"/>
      <c r="BN289" s="267"/>
      <c r="BO289" s="267"/>
      <c r="BP289" s="267"/>
      <c r="BQ289" s="267"/>
      <c r="BR289" s="273"/>
      <c r="BS289" s="273"/>
      <c r="BT289" s="273"/>
      <c r="BU289" s="273"/>
      <c r="BV289" s="273"/>
      <c r="BW289" s="273"/>
      <c r="BX289" s="273"/>
      <c r="BY289" s="273"/>
    </row>
    <row r="290" spans="1:77">
      <c r="A290" s="262">
        <v>39600</v>
      </c>
      <c r="B290" s="263" t="s">
        <v>260</v>
      </c>
      <c r="C290" s="264">
        <v>101398</v>
      </c>
      <c r="D290" s="265"/>
      <c r="E290" s="266"/>
      <c r="F290" s="265"/>
      <c r="G290" s="265"/>
      <c r="H290" s="265"/>
      <c r="I290" s="267"/>
      <c r="J290" s="267"/>
      <c r="K290" s="267"/>
      <c r="L290" s="267"/>
      <c r="M290" s="267"/>
      <c r="N290" s="267"/>
      <c r="O290" s="267"/>
      <c r="P290" s="267"/>
      <c r="Q290" s="267"/>
      <c r="R290" s="267"/>
      <c r="S290" s="267"/>
      <c r="T290" s="267"/>
      <c r="U290" s="267"/>
      <c r="V290" s="267"/>
      <c r="W290" s="267"/>
      <c r="X290" s="267"/>
      <c r="Y290" s="267"/>
      <c r="Z290" s="267"/>
      <c r="AA290" s="267"/>
      <c r="AB290" s="267"/>
      <c r="AC290" s="267"/>
      <c r="AD290" s="267"/>
      <c r="AE290" s="267"/>
      <c r="AF290" s="267"/>
      <c r="AG290" s="267"/>
      <c r="AH290" s="267"/>
      <c r="AI290" s="267"/>
      <c r="AJ290" s="267"/>
      <c r="AK290" s="267"/>
      <c r="AL290" s="267"/>
      <c r="AM290" s="267"/>
      <c r="AN290" s="268"/>
      <c r="AO290" s="268"/>
      <c r="AP290" s="268"/>
      <c r="AQ290" s="268"/>
      <c r="AR290" s="268"/>
      <c r="AS290" s="268"/>
      <c r="AT290" s="268"/>
      <c r="AU290" s="268"/>
      <c r="AV290" s="269"/>
      <c r="AW290" s="270"/>
      <c r="AX290" s="271"/>
      <c r="AY290" s="271"/>
      <c r="AZ290" s="272"/>
      <c r="BA290" s="272"/>
      <c r="BB290" s="267"/>
      <c r="BC290" s="267"/>
      <c r="BD290" s="267"/>
      <c r="BE290" s="267"/>
      <c r="BF290" s="267"/>
      <c r="BG290" s="267"/>
      <c r="BH290" s="267"/>
      <c r="BI290" s="267"/>
      <c r="BJ290" s="267"/>
      <c r="BK290" s="267"/>
      <c r="BL290" s="267"/>
      <c r="BM290" s="267"/>
      <c r="BN290" s="267"/>
      <c r="BO290" s="267"/>
      <c r="BP290" s="267"/>
      <c r="BQ290" s="267"/>
      <c r="BR290" s="273"/>
      <c r="BS290" s="273"/>
      <c r="BT290" s="273"/>
      <c r="BU290" s="273"/>
      <c r="BV290" s="273"/>
      <c r="BW290" s="273"/>
      <c r="BX290" s="273"/>
      <c r="BY290" s="273"/>
    </row>
    <row r="291" spans="1:77">
      <c r="A291" s="262">
        <v>39605</v>
      </c>
      <c r="B291" s="263" t="s">
        <v>261</v>
      </c>
      <c r="C291" s="264">
        <v>14981</v>
      </c>
      <c r="D291" s="265"/>
      <c r="E291" s="266"/>
      <c r="F291" s="265"/>
      <c r="G291" s="265"/>
      <c r="H291" s="265"/>
      <c r="I291" s="267"/>
      <c r="J291" s="267"/>
      <c r="K291" s="267"/>
      <c r="L291" s="267"/>
      <c r="M291" s="267"/>
      <c r="N291" s="267"/>
      <c r="O291" s="267"/>
      <c r="P291" s="267"/>
      <c r="Q291" s="267"/>
      <c r="R291" s="267"/>
      <c r="S291" s="267"/>
      <c r="T291" s="267"/>
      <c r="U291" s="267"/>
      <c r="V291" s="267"/>
      <c r="W291" s="267"/>
      <c r="X291" s="267"/>
      <c r="Y291" s="267"/>
      <c r="Z291" s="267"/>
      <c r="AA291" s="267"/>
      <c r="AB291" s="267"/>
      <c r="AC291" s="267"/>
      <c r="AD291" s="267"/>
      <c r="AE291" s="267"/>
      <c r="AF291" s="267"/>
      <c r="AG291" s="267"/>
      <c r="AH291" s="267"/>
      <c r="AI291" s="267"/>
      <c r="AJ291" s="267"/>
      <c r="AK291" s="267"/>
      <c r="AL291" s="267"/>
      <c r="AM291" s="267"/>
      <c r="AN291" s="268"/>
      <c r="AO291" s="268"/>
      <c r="AP291" s="268"/>
      <c r="AQ291" s="268"/>
      <c r="AR291" s="268"/>
      <c r="AS291" s="268"/>
      <c r="AT291" s="268"/>
      <c r="AU291" s="268"/>
      <c r="AV291" s="269"/>
      <c r="AW291" s="270"/>
      <c r="AX291" s="271"/>
      <c r="AY291" s="271"/>
      <c r="AZ291" s="272"/>
      <c r="BA291" s="272"/>
      <c r="BB291" s="267"/>
      <c r="BC291" s="267"/>
      <c r="BD291" s="267"/>
      <c r="BE291" s="267"/>
      <c r="BF291" s="267"/>
      <c r="BG291" s="267"/>
      <c r="BH291" s="267"/>
      <c r="BI291" s="267"/>
      <c r="BJ291" s="267"/>
      <c r="BK291" s="267"/>
      <c r="BL291" s="267"/>
      <c r="BM291" s="267"/>
      <c r="BN291" s="267"/>
      <c r="BO291" s="267"/>
      <c r="BP291" s="267"/>
      <c r="BQ291" s="267"/>
      <c r="BR291" s="273"/>
      <c r="BS291" s="273"/>
      <c r="BT291" s="273"/>
      <c r="BU291" s="273"/>
      <c r="BV291" s="273"/>
      <c r="BW291" s="273"/>
      <c r="BX291" s="273"/>
      <c r="BY291" s="273"/>
    </row>
    <row r="292" spans="1:77">
      <c r="A292" s="262">
        <v>39700</v>
      </c>
      <c r="B292" s="263" t="s">
        <v>262</v>
      </c>
      <c r="C292" s="264">
        <v>53865</v>
      </c>
      <c r="D292" s="265"/>
      <c r="E292" s="266"/>
      <c r="F292" s="265"/>
      <c r="G292" s="265"/>
      <c r="H292" s="265"/>
      <c r="I292" s="267"/>
      <c r="J292" s="267"/>
      <c r="K292" s="267"/>
      <c r="L292" s="267"/>
      <c r="M292" s="267"/>
      <c r="N292" s="267"/>
      <c r="O292" s="267"/>
      <c r="P292" s="267"/>
      <c r="Q292" s="267"/>
      <c r="R292" s="267"/>
      <c r="S292" s="267"/>
      <c r="T292" s="267"/>
      <c r="U292" s="267"/>
      <c r="V292" s="267"/>
      <c r="W292" s="267"/>
      <c r="X292" s="267"/>
      <c r="Y292" s="267"/>
      <c r="Z292" s="267"/>
      <c r="AA292" s="267"/>
      <c r="AB292" s="267"/>
      <c r="AC292" s="267"/>
      <c r="AD292" s="267"/>
      <c r="AE292" s="267"/>
      <c r="AF292" s="267"/>
      <c r="AG292" s="267"/>
      <c r="AH292" s="267"/>
      <c r="AI292" s="267"/>
      <c r="AJ292" s="267"/>
      <c r="AK292" s="267"/>
      <c r="AL292" s="267"/>
      <c r="AM292" s="267"/>
      <c r="AN292" s="268"/>
      <c r="AO292" s="268"/>
      <c r="AP292" s="268"/>
      <c r="AQ292" s="268"/>
      <c r="AR292" s="268"/>
      <c r="AS292" s="268"/>
      <c r="AT292" s="268"/>
      <c r="AU292" s="268"/>
      <c r="AV292" s="269"/>
      <c r="AW292" s="270"/>
      <c r="AX292" s="271"/>
      <c r="AY292" s="271"/>
      <c r="AZ292" s="272"/>
      <c r="BA292" s="272"/>
      <c r="BB292" s="267"/>
      <c r="BC292" s="267"/>
      <c r="BD292" s="267"/>
      <c r="BE292" s="267"/>
      <c r="BF292" s="267"/>
      <c r="BG292" s="267"/>
      <c r="BH292" s="267"/>
      <c r="BI292" s="267"/>
      <c r="BJ292" s="267"/>
      <c r="BK292" s="267"/>
      <c r="BL292" s="267"/>
      <c r="BM292" s="267"/>
      <c r="BN292" s="267"/>
      <c r="BO292" s="267"/>
      <c r="BP292" s="267"/>
      <c r="BQ292" s="267"/>
      <c r="BR292" s="273"/>
      <c r="BS292" s="273"/>
      <c r="BT292" s="273"/>
      <c r="BU292" s="273"/>
      <c r="BV292" s="273"/>
      <c r="BW292" s="273"/>
      <c r="BX292" s="273"/>
      <c r="BY292" s="273"/>
    </row>
    <row r="293" spans="1:77">
      <c r="A293" s="262">
        <v>39703</v>
      </c>
      <c r="B293" s="263" t="s">
        <v>263</v>
      </c>
      <c r="C293" s="264">
        <v>3181</v>
      </c>
      <c r="D293" s="265"/>
      <c r="E293" s="266"/>
      <c r="F293" s="265"/>
      <c r="G293" s="265"/>
      <c r="H293" s="265"/>
      <c r="I293" s="267"/>
      <c r="J293" s="267"/>
      <c r="K293" s="267"/>
      <c r="L293" s="267"/>
      <c r="M293" s="267"/>
      <c r="N293" s="267"/>
      <c r="O293" s="267"/>
      <c r="P293" s="267"/>
      <c r="Q293" s="267"/>
      <c r="R293" s="267"/>
      <c r="S293" s="267"/>
      <c r="T293" s="267"/>
      <c r="U293" s="267"/>
      <c r="V293" s="267"/>
      <c r="W293" s="267"/>
      <c r="X293" s="267"/>
      <c r="Y293" s="267"/>
      <c r="Z293" s="267"/>
      <c r="AA293" s="267"/>
      <c r="AB293" s="267"/>
      <c r="AC293" s="267"/>
      <c r="AD293" s="267"/>
      <c r="AE293" s="267"/>
      <c r="AF293" s="267"/>
      <c r="AG293" s="267"/>
      <c r="AH293" s="267"/>
      <c r="AI293" s="267"/>
      <c r="AJ293" s="267"/>
      <c r="AK293" s="267"/>
      <c r="AL293" s="267"/>
      <c r="AM293" s="267"/>
      <c r="AN293" s="268"/>
      <c r="AO293" s="268"/>
      <c r="AP293" s="268"/>
      <c r="AQ293" s="268"/>
      <c r="AR293" s="268"/>
      <c r="AS293" s="268"/>
      <c r="AT293" s="268"/>
      <c r="AU293" s="268"/>
      <c r="AV293" s="269"/>
      <c r="AW293" s="270"/>
      <c r="AX293" s="271"/>
      <c r="AY293" s="271"/>
      <c r="AZ293" s="272"/>
      <c r="BA293" s="272"/>
      <c r="BB293" s="267"/>
      <c r="BC293" s="267"/>
      <c r="BD293" s="267"/>
      <c r="BE293" s="267"/>
      <c r="BF293" s="267"/>
      <c r="BG293" s="267"/>
      <c r="BH293" s="267"/>
      <c r="BI293" s="267"/>
      <c r="BJ293" s="267"/>
      <c r="BK293" s="267"/>
      <c r="BL293" s="267"/>
      <c r="BM293" s="267"/>
      <c r="BN293" s="267"/>
      <c r="BO293" s="267"/>
      <c r="BP293" s="267"/>
      <c r="BQ293" s="267"/>
      <c r="BR293" s="273"/>
      <c r="BS293" s="273"/>
      <c r="BT293" s="273"/>
      <c r="BU293" s="273"/>
      <c r="BV293" s="273"/>
      <c r="BW293" s="273"/>
      <c r="BX293" s="273"/>
      <c r="BY293" s="273"/>
    </row>
    <row r="294" spans="1:77">
      <c r="A294" s="262">
        <v>39705</v>
      </c>
      <c r="B294" s="263" t="s">
        <v>264</v>
      </c>
      <c r="C294" s="264">
        <v>14416</v>
      </c>
      <c r="D294" s="265"/>
      <c r="E294" s="266"/>
      <c r="F294" s="265"/>
      <c r="G294" s="265"/>
      <c r="H294" s="265"/>
      <c r="I294" s="267"/>
      <c r="J294" s="267"/>
      <c r="K294" s="267"/>
      <c r="L294" s="267"/>
      <c r="M294" s="267"/>
      <c r="N294" s="267"/>
      <c r="O294" s="267"/>
      <c r="P294" s="267"/>
      <c r="Q294" s="267"/>
      <c r="R294" s="267"/>
      <c r="S294" s="267"/>
      <c r="T294" s="267"/>
      <c r="U294" s="267"/>
      <c r="V294" s="267"/>
      <c r="W294" s="267"/>
      <c r="X294" s="267"/>
      <c r="Y294" s="267"/>
      <c r="Z294" s="267"/>
      <c r="AA294" s="267"/>
      <c r="AB294" s="267"/>
      <c r="AC294" s="267"/>
      <c r="AD294" s="267"/>
      <c r="AE294" s="267"/>
      <c r="AF294" s="267"/>
      <c r="AG294" s="267"/>
      <c r="AH294" s="267"/>
      <c r="AI294" s="267"/>
      <c r="AJ294" s="267"/>
      <c r="AK294" s="267"/>
      <c r="AL294" s="267"/>
      <c r="AM294" s="267"/>
      <c r="AN294" s="268"/>
      <c r="AO294" s="268"/>
      <c r="AP294" s="268"/>
      <c r="AQ294" s="268"/>
      <c r="AR294" s="268"/>
      <c r="AS294" s="268"/>
      <c r="AT294" s="268"/>
      <c r="AU294" s="268"/>
      <c r="AV294" s="269"/>
      <c r="AW294" s="270"/>
      <c r="AX294" s="271"/>
      <c r="AY294" s="271"/>
      <c r="AZ294" s="272"/>
      <c r="BA294" s="272"/>
      <c r="BB294" s="267"/>
      <c r="BC294" s="267"/>
      <c r="BD294" s="267"/>
      <c r="BE294" s="267"/>
      <c r="BF294" s="267"/>
      <c r="BG294" s="267"/>
      <c r="BH294" s="267"/>
      <c r="BI294" s="267"/>
      <c r="BJ294" s="267"/>
      <c r="BK294" s="267"/>
      <c r="BL294" s="267"/>
      <c r="BM294" s="267"/>
      <c r="BN294" s="267"/>
      <c r="BO294" s="267"/>
      <c r="BP294" s="267"/>
      <c r="BQ294" s="267"/>
      <c r="BR294" s="273"/>
      <c r="BS294" s="273"/>
      <c r="BT294" s="273"/>
      <c r="BU294" s="273"/>
      <c r="BV294" s="273"/>
      <c r="BW294" s="273"/>
      <c r="BX294" s="273"/>
      <c r="BY294" s="273"/>
    </row>
    <row r="295" spans="1:77">
      <c r="A295" s="262">
        <v>39800</v>
      </c>
      <c r="B295" s="263" t="s">
        <v>265</v>
      </c>
      <c r="C295" s="264">
        <v>60733</v>
      </c>
      <c r="D295" s="265"/>
      <c r="E295" s="266"/>
      <c r="F295" s="265"/>
      <c r="G295" s="265"/>
      <c r="H295" s="265"/>
      <c r="I295" s="267"/>
      <c r="J295" s="267"/>
      <c r="K295" s="267"/>
      <c r="L295" s="267"/>
      <c r="M295" s="267"/>
      <c r="N295" s="267"/>
      <c r="O295" s="267"/>
      <c r="P295" s="267"/>
      <c r="Q295" s="267"/>
      <c r="R295" s="267"/>
      <c r="S295" s="267"/>
      <c r="T295" s="267"/>
      <c r="U295" s="267"/>
      <c r="V295" s="267"/>
      <c r="W295" s="267"/>
      <c r="X295" s="267"/>
      <c r="Y295" s="267"/>
      <c r="Z295" s="267"/>
      <c r="AA295" s="267"/>
      <c r="AB295" s="267"/>
      <c r="AC295" s="267"/>
      <c r="AD295" s="267"/>
      <c r="AE295" s="267"/>
      <c r="AF295" s="267"/>
      <c r="AG295" s="267"/>
      <c r="AH295" s="267"/>
      <c r="AI295" s="267"/>
      <c r="AJ295" s="267"/>
      <c r="AK295" s="267"/>
      <c r="AL295" s="267"/>
      <c r="AM295" s="267"/>
      <c r="AN295" s="268"/>
      <c r="AO295" s="268"/>
      <c r="AP295" s="268"/>
      <c r="AQ295" s="268"/>
      <c r="AR295" s="268"/>
      <c r="AS295" s="268"/>
      <c r="AT295" s="268"/>
      <c r="AU295" s="268"/>
      <c r="AV295" s="269"/>
      <c r="AW295" s="270"/>
      <c r="AX295" s="271"/>
      <c r="AY295" s="271"/>
      <c r="AZ295" s="272"/>
      <c r="BA295" s="272"/>
      <c r="BB295" s="267"/>
      <c r="BC295" s="267"/>
      <c r="BD295" s="267"/>
      <c r="BE295" s="267"/>
      <c r="BF295" s="267"/>
      <c r="BG295" s="267"/>
      <c r="BH295" s="267"/>
      <c r="BI295" s="267"/>
      <c r="BJ295" s="267"/>
      <c r="BK295" s="267"/>
      <c r="BL295" s="267"/>
      <c r="BM295" s="267"/>
      <c r="BN295" s="267"/>
      <c r="BO295" s="267"/>
      <c r="BP295" s="267"/>
      <c r="BQ295" s="267"/>
      <c r="BR295" s="273"/>
      <c r="BS295" s="273"/>
      <c r="BT295" s="273"/>
      <c r="BU295" s="273"/>
      <c r="BV295" s="273"/>
      <c r="BW295" s="273"/>
      <c r="BX295" s="273"/>
      <c r="BY295" s="273"/>
    </row>
    <row r="296" spans="1:77">
      <c r="A296" s="262">
        <v>39805</v>
      </c>
      <c r="B296" s="263" t="s">
        <v>266</v>
      </c>
      <c r="C296" s="264">
        <v>7331</v>
      </c>
      <c r="D296" s="265"/>
      <c r="E296" s="266"/>
      <c r="F296" s="265"/>
      <c r="G296" s="265"/>
      <c r="H296" s="265"/>
      <c r="I296" s="267"/>
      <c r="J296" s="267"/>
      <c r="K296" s="267"/>
      <c r="L296" s="267"/>
      <c r="M296" s="267"/>
      <c r="N296" s="267"/>
      <c r="O296" s="267"/>
      <c r="P296" s="267"/>
      <c r="Q296" s="267"/>
      <c r="R296" s="267"/>
      <c r="S296" s="267"/>
      <c r="T296" s="267"/>
      <c r="U296" s="267"/>
      <c r="V296" s="267"/>
      <c r="W296" s="267"/>
      <c r="X296" s="267"/>
      <c r="Y296" s="267"/>
      <c r="Z296" s="267"/>
      <c r="AA296" s="267"/>
      <c r="AB296" s="267"/>
      <c r="AC296" s="267"/>
      <c r="AD296" s="267"/>
      <c r="AE296" s="267"/>
      <c r="AF296" s="267"/>
      <c r="AG296" s="267"/>
      <c r="AH296" s="267"/>
      <c r="AI296" s="267"/>
      <c r="AJ296" s="267"/>
      <c r="AK296" s="267"/>
      <c r="AL296" s="267"/>
      <c r="AM296" s="267"/>
      <c r="AN296" s="268"/>
      <c r="AO296" s="268"/>
      <c r="AP296" s="268"/>
      <c r="AQ296" s="268"/>
      <c r="AR296" s="268"/>
      <c r="AS296" s="268"/>
      <c r="AT296" s="268"/>
      <c r="AU296" s="268"/>
      <c r="AV296" s="269"/>
      <c r="AW296" s="270"/>
      <c r="AX296" s="271"/>
      <c r="AY296" s="271"/>
      <c r="AZ296" s="272"/>
      <c r="BA296" s="272"/>
      <c r="BB296" s="267"/>
      <c r="BC296" s="267"/>
      <c r="BD296" s="267"/>
      <c r="BE296" s="267"/>
      <c r="BF296" s="267"/>
      <c r="BG296" s="267"/>
      <c r="BH296" s="267"/>
      <c r="BI296" s="267"/>
      <c r="BJ296" s="267"/>
      <c r="BK296" s="267"/>
      <c r="BL296" s="267"/>
      <c r="BM296" s="267"/>
      <c r="BN296" s="267"/>
      <c r="BO296" s="267"/>
      <c r="BP296" s="267"/>
      <c r="BQ296" s="267"/>
      <c r="BR296" s="273"/>
      <c r="BS296" s="273"/>
      <c r="BT296" s="273"/>
      <c r="BU296" s="273"/>
      <c r="BV296" s="273"/>
      <c r="BW296" s="273"/>
      <c r="BX296" s="273"/>
      <c r="BY296" s="273"/>
    </row>
    <row r="297" spans="1:77">
      <c r="A297" s="262">
        <v>39900</v>
      </c>
      <c r="B297" s="263" t="s">
        <v>267</v>
      </c>
      <c r="C297" s="264">
        <v>31241</v>
      </c>
      <c r="D297" s="265"/>
      <c r="E297" s="266"/>
      <c r="F297" s="265"/>
      <c r="G297" s="265"/>
      <c r="H297" s="265"/>
      <c r="I297" s="267"/>
      <c r="J297" s="267"/>
      <c r="K297" s="267"/>
      <c r="L297" s="267"/>
      <c r="M297" s="267"/>
      <c r="N297" s="267"/>
      <c r="O297" s="267"/>
      <c r="P297" s="267"/>
      <c r="Q297" s="267"/>
      <c r="R297" s="267"/>
      <c r="S297" s="267"/>
      <c r="T297" s="267"/>
      <c r="U297" s="267"/>
      <c r="V297" s="267"/>
      <c r="W297" s="267"/>
      <c r="X297" s="267"/>
      <c r="Y297" s="267"/>
      <c r="Z297" s="267"/>
      <c r="AA297" s="267"/>
      <c r="AB297" s="267"/>
      <c r="AC297" s="267"/>
      <c r="AD297" s="267"/>
      <c r="AE297" s="267"/>
      <c r="AF297" s="267"/>
      <c r="AG297" s="267"/>
      <c r="AH297" s="267"/>
      <c r="AI297" s="267"/>
      <c r="AJ297" s="267"/>
      <c r="AK297" s="267"/>
      <c r="AL297" s="267"/>
      <c r="AM297" s="267"/>
      <c r="AN297" s="268"/>
      <c r="AO297" s="268"/>
      <c r="AP297" s="268"/>
      <c r="AQ297" s="268"/>
      <c r="AR297" s="268"/>
      <c r="AS297" s="268"/>
      <c r="AT297" s="268"/>
      <c r="AU297" s="268"/>
      <c r="AV297" s="269"/>
      <c r="AW297" s="270"/>
      <c r="AX297" s="271"/>
      <c r="AY297" s="271"/>
      <c r="AZ297" s="272"/>
      <c r="BA297" s="272"/>
      <c r="BB297" s="267"/>
      <c r="BC297" s="267"/>
      <c r="BD297" s="267"/>
      <c r="BE297" s="267"/>
      <c r="BF297" s="267"/>
      <c r="BG297" s="267"/>
      <c r="BH297" s="267"/>
      <c r="BI297" s="267"/>
      <c r="BJ297" s="267"/>
      <c r="BK297" s="267"/>
      <c r="BL297" s="267"/>
      <c r="BM297" s="267"/>
      <c r="BN297" s="267"/>
      <c r="BO297" s="267"/>
      <c r="BP297" s="267"/>
      <c r="BQ297" s="267"/>
      <c r="BR297" s="273"/>
      <c r="BS297" s="273"/>
      <c r="BT297" s="273"/>
      <c r="BU297" s="273"/>
      <c r="BV297" s="273"/>
      <c r="BW297" s="273"/>
      <c r="BX297" s="273"/>
      <c r="BY297" s="273"/>
    </row>
    <row r="298" spans="1:77">
      <c r="A298" s="262">
        <v>51000</v>
      </c>
      <c r="B298" s="263" t="s">
        <v>332</v>
      </c>
      <c r="C298" s="264">
        <v>545038</v>
      </c>
      <c r="D298" s="265"/>
      <c r="E298" s="266"/>
      <c r="F298" s="265"/>
      <c r="G298" s="265"/>
      <c r="H298" s="265"/>
      <c r="I298" s="267"/>
      <c r="J298" s="267"/>
      <c r="K298" s="267"/>
      <c r="L298" s="267"/>
      <c r="M298" s="267"/>
      <c r="N298" s="267"/>
      <c r="O298" s="267"/>
      <c r="P298" s="267"/>
      <c r="Q298" s="267"/>
      <c r="R298" s="267"/>
      <c r="S298" s="267"/>
      <c r="T298" s="267"/>
      <c r="U298" s="267"/>
      <c r="V298" s="267"/>
      <c r="W298" s="267"/>
      <c r="X298" s="267"/>
      <c r="Y298" s="267"/>
      <c r="Z298" s="267"/>
      <c r="AA298" s="267"/>
      <c r="AB298" s="267"/>
      <c r="AC298" s="267"/>
      <c r="AD298" s="267"/>
      <c r="AE298" s="267"/>
      <c r="AF298" s="267"/>
      <c r="AG298" s="267"/>
      <c r="AH298" s="267"/>
      <c r="AI298" s="267"/>
      <c r="AJ298" s="267"/>
      <c r="AK298" s="267"/>
      <c r="AL298" s="267"/>
      <c r="AM298" s="267"/>
      <c r="AN298" s="268"/>
      <c r="AO298" s="268"/>
      <c r="AP298" s="268"/>
      <c r="AQ298" s="268"/>
      <c r="AR298" s="268"/>
      <c r="AS298" s="268"/>
      <c r="AT298" s="268"/>
      <c r="AU298" s="268"/>
      <c r="AV298" s="269"/>
      <c r="AW298" s="270"/>
      <c r="AX298" s="271"/>
      <c r="AY298" s="271"/>
      <c r="AZ298" s="272"/>
      <c r="BA298" s="272"/>
      <c r="BB298" s="267"/>
      <c r="BC298" s="267"/>
      <c r="BD298" s="267"/>
      <c r="BE298" s="267"/>
      <c r="BF298" s="267"/>
      <c r="BG298" s="267"/>
      <c r="BH298" s="267"/>
      <c r="BI298" s="267"/>
      <c r="BJ298" s="267"/>
      <c r="BK298" s="267"/>
      <c r="BL298" s="267"/>
      <c r="BM298" s="267"/>
      <c r="BN298" s="267"/>
      <c r="BO298" s="267"/>
      <c r="BP298" s="267"/>
      <c r="BQ298" s="267"/>
      <c r="BR298" s="273"/>
      <c r="BS298" s="273"/>
      <c r="BT298" s="273"/>
      <c r="BU298" s="273"/>
      <c r="BV298" s="273"/>
      <c r="BW298" s="273"/>
      <c r="BX298" s="273"/>
      <c r="BY298" s="273"/>
    </row>
    <row r="299" spans="1:77">
      <c r="A299" s="262">
        <v>51000.2</v>
      </c>
      <c r="B299" s="263" t="s">
        <v>333</v>
      </c>
      <c r="C299" s="264">
        <v>885</v>
      </c>
      <c r="D299" s="265"/>
      <c r="E299" s="265"/>
      <c r="F299" s="265"/>
      <c r="G299" s="265"/>
      <c r="H299" s="265"/>
      <c r="I299" s="267"/>
      <c r="J299" s="267"/>
      <c r="K299" s="267"/>
      <c r="L299" s="267"/>
      <c r="M299" s="267"/>
      <c r="N299" s="267"/>
      <c r="O299" s="267"/>
      <c r="P299" s="267"/>
      <c r="Q299" s="267"/>
      <c r="R299" s="267"/>
      <c r="S299" s="267"/>
      <c r="T299" s="267"/>
      <c r="U299" s="267"/>
      <c r="V299" s="267"/>
      <c r="W299" s="267"/>
      <c r="X299" s="267"/>
      <c r="Y299" s="267"/>
      <c r="Z299" s="267"/>
      <c r="AA299" s="267"/>
      <c r="AB299" s="267"/>
      <c r="AC299" s="267"/>
      <c r="AD299" s="267"/>
      <c r="AE299" s="267"/>
      <c r="AF299" s="267"/>
      <c r="AG299" s="267"/>
      <c r="AH299" s="267"/>
      <c r="AI299" s="267"/>
      <c r="AJ299" s="267"/>
      <c r="AK299" s="267"/>
      <c r="AL299" s="267"/>
      <c r="AM299" s="267"/>
      <c r="AN299" s="268"/>
      <c r="AO299" s="268"/>
      <c r="AP299" s="268"/>
      <c r="AQ299" s="268"/>
      <c r="AR299" s="268"/>
      <c r="AS299" s="268"/>
      <c r="AT299" s="268"/>
      <c r="AU299" s="268"/>
      <c r="AV299" s="269"/>
      <c r="AW299" s="270"/>
      <c r="AX299" s="271"/>
      <c r="AY299" s="271"/>
      <c r="AZ299" s="272"/>
      <c r="BA299" s="272"/>
      <c r="BB299" s="267"/>
      <c r="BC299" s="267"/>
      <c r="BD299" s="267"/>
      <c r="BE299" s="267"/>
      <c r="BF299" s="267"/>
      <c r="BG299" s="267"/>
      <c r="BH299" s="267"/>
      <c r="BI299" s="267"/>
      <c r="BJ299" s="267"/>
      <c r="BK299" s="267"/>
      <c r="BL299" s="267"/>
      <c r="BM299" s="267"/>
      <c r="BN299" s="267"/>
      <c r="BO299" s="267"/>
      <c r="BP299" s="267"/>
      <c r="BQ299" s="267"/>
      <c r="BR299" s="273"/>
      <c r="BS299" s="273"/>
      <c r="BT299" s="273"/>
      <c r="BU299" s="273"/>
      <c r="BV299" s="273"/>
      <c r="BW299" s="273"/>
      <c r="BX299" s="273"/>
      <c r="BY299" s="273"/>
    </row>
    <row r="300" spans="1:77">
      <c r="A300" s="262">
        <v>51000.3</v>
      </c>
      <c r="B300" s="263" t="s">
        <v>334</v>
      </c>
      <c r="C300" s="264">
        <v>14735</v>
      </c>
      <c r="D300" s="265"/>
      <c r="E300" s="265"/>
      <c r="F300" s="265"/>
      <c r="G300" s="265"/>
      <c r="H300" s="265"/>
      <c r="I300" s="267"/>
      <c r="J300" s="267"/>
      <c r="K300" s="267"/>
      <c r="L300" s="267"/>
      <c r="M300" s="267"/>
      <c r="N300" s="267"/>
      <c r="O300" s="267"/>
      <c r="P300" s="267"/>
      <c r="Q300" s="267"/>
      <c r="R300" s="267"/>
      <c r="S300" s="267"/>
      <c r="T300" s="267"/>
      <c r="U300" s="267"/>
      <c r="V300" s="267"/>
      <c r="W300" s="267"/>
      <c r="X300" s="267"/>
      <c r="Y300" s="267"/>
      <c r="Z300" s="267"/>
      <c r="AA300" s="267"/>
      <c r="AB300" s="267"/>
      <c r="AC300" s="267"/>
      <c r="AD300" s="267"/>
      <c r="AE300" s="267"/>
      <c r="AF300" s="267"/>
      <c r="AG300" s="267"/>
      <c r="AH300" s="267"/>
      <c r="AI300" s="267"/>
      <c r="AJ300" s="267"/>
      <c r="AK300" s="267"/>
      <c r="AL300" s="267"/>
      <c r="AM300" s="267"/>
      <c r="AN300" s="268"/>
      <c r="AO300" s="268"/>
      <c r="AP300" s="268"/>
      <c r="AQ300" s="268"/>
      <c r="AR300" s="268"/>
      <c r="AS300" s="268"/>
      <c r="AT300" s="268"/>
      <c r="AU300" s="268"/>
      <c r="AV300" s="269"/>
      <c r="AW300" s="270"/>
      <c r="AX300" s="271"/>
      <c r="AY300" s="271"/>
      <c r="AZ300" s="272"/>
      <c r="BA300" s="272"/>
      <c r="BB300" s="267"/>
      <c r="BC300" s="267"/>
      <c r="BD300" s="267"/>
      <c r="BE300" s="267"/>
      <c r="BF300" s="267"/>
      <c r="BG300" s="267"/>
      <c r="BH300" s="267"/>
      <c r="BI300" s="267"/>
      <c r="BJ300" s="267"/>
      <c r="BK300" s="267"/>
      <c r="BL300" s="267"/>
      <c r="BM300" s="267"/>
      <c r="BN300" s="267"/>
      <c r="BO300" s="267"/>
      <c r="BP300" s="267"/>
      <c r="BQ300" s="267"/>
      <c r="BR300" s="273"/>
      <c r="BS300" s="273"/>
      <c r="BT300" s="273"/>
      <c r="BU300" s="273"/>
      <c r="BV300" s="273"/>
      <c r="BW300" s="273"/>
      <c r="BX300" s="273"/>
      <c r="BY300" s="273"/>
    </row>
    <row r="301" spans="1:77">
      <c r="A301" s="262"/>
      <c r="B301" s="263"/>
      <c r="C301" s="264"/>
      <c r="D301" s="265"/>
      <c r="E301" s="266"/>
      <c r="F301" s="265"/>
      <c r="G301" s="277"/>
      <c r="H301" s="265"/>
      <c r="I301" s="267"/>
      <c r="J301" s="267"/>
      <c r="K301" s="267"/>
      <c r="L301" s="267"/>
      <c r="M301" s="267"/>
      <c r="N301" s="267"/>
      <c r="O301" s="267"/>
      <c r="P301" s="267"/>
      <c r="Q301" s="267"/>
      <c r="R301" s="267"/>
      <c r="S301" s="267"/>
      <c r="T301" s="267"/>
      <c r="U301" s="267"/>
      <c r="V301" s="267"/>
      <c r="W301" s="267"/>
      <c r="X301" s="267"/>
      <c r="Y301" s="267"/>
      <c r="Z301" s="267"/>
      <c r="AA301" s="267"/>
      <c r="AB301" s="267"/>
      <c r="AC301" s="267"/>
      <c r="AD301" s="267"/>
      <c r="AE301" s="267"/>
      <c r="AF301" s="267"/>
      <c r="AG301" s="267"/>
      <c r="AH301" s="267"/>
      <c r="AI301" s="267"/>
      <c r="AJ301" s="267"/>
      <c r="AK301" s="267"/>
      <c r="AL301" s="267"/>
      <c r="AM301" s="267"/>
      <c r="AN301" s="268"/>
      <c r="AO301" s="268"/>
      <c r="AP301" s="268"/>
      <c r="AQ301" s="268"/>
      <c r="AR301" s="268"/>
      <c r="AS301" s="268"/>
      <c r="AT301" s="268"/>
      <c r="AU301" s="268"/>
      <c r="AV301" s="269"/>
      <c r="AW301" s="270"/>
      <c r="AX301" s="271"/>
      <c r="AY301" s="271"/>
      <c r="AZ301" s="272"/>
      <c r="BA301" s="272"/>
      <c r="BB301" s="267"/>
      <c r="BC301" s="267"/>
      <c r="BD301" s="267"/>
      <c r="BE301" s="267"/>
      <c r="BF301" s="267"/>
      <c r="BG301" s="267"/>
      <c r="BH301" s="267"/>
      <c r="BI301" s="267"/>
      <c r="BJ301" s="267"/>
      <c r="BK301" s="267"/>
      <c r="BL301" s="267"/>
      <c r="BM301" s="267"/>
      <c r="BN301" s="267"/>
      <c r="BO301" s="267"/>
      <c r="BP301" s="267"/>
      <c r="BQ301" s="267"/>
      <c r="BR301" s="273"/>
      <c r="BS301" s="273"/>
      <c r="BT301" s="273"/>
      <c r="BU301" s="273"/>
      <c r="BV301" s="273"/>
      <c r="BW301" s="273"/>
      <c r="BX301" s="273"/>
      <c r="BY301" s="273"/>
    </row>
    <row r="302" spans="1:77" ht="18" customHeight="1">
      <c r="A302" s="278"/>
      <c r="B302" s="248" t="s">
        <v>335</v>
      </c>
      <c r="C302" s="279">
        <v>17837838</v>
      </c>
      <c r="D302" s="277"/>
      <c r="E302" s="277"/>
      <c r="F302" s="277"/>
      <c r="G302" s="280"/>
      <c r="H302" s="277"/>
      <c r="I302" s="277"/>
      <c r="J302" s="277"/>
      <c r="K302" s="277"/>
      <c r="L302" s="277"/>
      <c r="M302" s="277"/>
      <c r="N302" s="277"/>
      <c r="O302" s="277"/>
      <c r="P302" s="277"/>
      <c r="Q302" s="277"/>
      <c r="R302" s="277"/>
      <c r="S302" s="277"/>
      <c r="T302" s="277"/>
      <c r="U302" s="277"/>
      <c r="V302" s="277"/>
      <c r="W302" s="281"/>
      <c r="X302" s="281"/>
      <c r="Y302" s="281"/>
      <c r="Z302" s="281"/>
      <c r="AA302" s="267"/>
      <c r="AB302" s="267"/>
      <c r="AC302" s="267"/>
      <c r="AD302" s="267"/>
      <c r="AE302" s="267"/>
      <c r="AF302" s="267"/>
      <c r="AG302" s="267"/>
      <c r="AH302" s="267"/>
      <c r="AI302" s="267"/>
      <c r="AJ302" s="267"/>
      <c r="AK302" s="267"/>
      <c r="AL302" s="267"/>
      <c r="AM302" s="277"/>
      <c r="AN302" s="281"/>
      <c r="AO302" s="281"/>
      <c r="AP302" s="281"/>
      <c r="AQ302" s="281"/>
      <c r="AR302" s="281"/>
      <c r="AS302" s="281"/>
      <c r="AT302" s="281"/>
      <c r="AU302" s="281"/>
      <c r="AV302" s="282"/>
      <c r="AW302" s="283"/>
      <c r="AX302" s="284"/>
      <c r="AY302" s="284"/>
      <c r="AZ302" s="285"/>
      <c r="BA302" s="285"/>
      <c r="BB302" s="267"/>
      <c r="BC302" s="267"/>
      <c r="BD302" s="267"/>
      <c r="BE302" s="267"/>
      <c r="BF302" s="267"/>
      <c r="BG302" s="267"/>
      <c r="BH302" s="267"/>
      <c r="BI302" s="267"/>
      <c r="BJ302" s="267"/>
      <c r="BK302" s="267"/>
      <c r="BL302" s="267"/>
      <c r="BM302" s="267"/>
      <c r="BN302" s="267"/>
      <c r="BO302" s="267"/>
      <c r="BP302" s="267"/>
      <c r="BQ302" s="267"/>
    </row>
    <row r="303" spans="1:77" ht="18" customHeight="1">
      <c r="A303" s="286"/>
      <c r="B303" s="287"/>
      <c r="C303" s="279"/>
      <c r="D303" s="280"/>
      <c r="E303" s="280"/>
      <c r="F303" s="280"/>
      <c r="H303" s="280"/>
      <c r="I303" s="288"/>
      <c r="J303" s="280"/>
      <c r="K303" s="288"/>
      <c r="L303" s="280"/>
      <c r="M303" s="280"/>
      <c r="N303" s="289"/>
      <c r="O303" s="289"/>
      <c r="P303" s="289"/>
      <c r="Q303" s="289"/>
      <c r="R303" s="289"/>
      <c r="S303" s="289"/>
      <c r="T303" s="289"/>
      <c r="U303" s="289"/>
      <c r="V303" s="289"/>
      <c r="W303" s="289"/>
      <c r="X303" s="289"/>
      <c r="Y303" s="289"/>
      <c r="Z303" s="289"/>
      <c r="AA303" s="289"/>
      <c r="AB303" s="289"/>
      <c r="AC303" s="289"/>
      <c r="AD303" s="289"/>
      <c r="AE303" s="289"/>
      <c r="AF303" s="289"/>
      <c r="AG303" s="289"/>
      <c r="AH303" s="289"/>
      <c r="AI303" s="289"/>
      <c r="AJ303" s="289"/>
      <c r="AK303" s="289"/>
      <c r="AL303" s="289"/>
      <c r="AM303" s="289"/>
      <c r="AN303" s="290"/>
      <c r="AO303" s="290"/>
      <c r="AP303" s="290"/>
      <c r="AQ303" s="290"/>
      <c r="AR303" s="290"/>
      <c r="AS303" s="290"/>
      <c r="AT303" s="290"/>
      <c r="AU303" s="291"/>
      <c r="AV303" s="291"/>
      <c r="AW303" s="289"/>
      <c r="AX303" s="289"/>
      <c r="AY303" s="289"/>
      <c r="AZ303" s="289"/>
      <c r="BA303" s="289"/>
      <c r="BB303" s="289"/>
      <c r="BC303" s="289"/>
      <c r="BD303" s="289"/>
      <c r="BE303" s="289"/>
      <c r="BF303" s="289"/>
      <c r="BG303" s="289"/>
      <c r="BH303" s="289"/>
      <c r="BI303" s="289"/>
      <c r="BJ303" s="289"/>
      <c r="BK303" s="289"/>
      <c r="BL303" s="289"/>
      <c r="BM303" s="289"/>
      <c r="BN303" s="289"/>
      <c r="BO303" s="289"/>
      <c r="BP303" s="289"/>
      <c r="BQ303" s="289"/>
    </row>
    <row r="304" spans="1:77" ht="18" customHeight="1">
      <c r="C304" s="251"/>
      <c r="AN304" s="292"/>
      <c r="AO304" s="292"/>
      <c r="AP304" s="292"/>
      <c r="AQ304" s="292"/>
      <c r="AR304" s="292"/>
      <c r="AS304" s="292"/>
      <c r="AT304" s="292"/>
      <c r="AU304" s="292"/>
      <c r="AV304" s="292"/>
    </row>
    <row r="305" spans="3:48" ht="18" customHeight="1">
      <c r="I305" s="293"/>
      <c r="J305" s="293"/>
      <c r="K305" s="293"/>
      <c r="AN305" s="294"/>
      <c r="AO305" s="294"/>
      <c r="AP305" s="294"/>
      <c r="AQ305" s="294"/>
      <c r="AR305" s="294"/>
      <c r="AS305" s="294"/>
      <c r="AT305" s="294"/>
      <c r="AU305" s="294"/>
      <c r="AV305" s="295"/>
    </row>
    <row r="306" spans="3:48" ht="18" customHeight="1">
      <c r="C306" s="279"/>
      <c r="I306" s="293"/>
      <c r="J306" s="293"/>
      <c r="K306" s="293"/>
      <c r="AN306" s="294"/>
      <c r="AO306" s="294"/>
      <c r="AP306" s="294"/>
      <c r="AQ306" s="294"/>
      <c r="AR306" s="294"/>
      <c r="AS306" s="294"/>
      <c r="AT306" s="294"/>
      <c r="AU306" s="294"/>
      <c r="AV306" s="295"/>
    </row>
    <row r="307" spans="3:48" ht="18" hidden="1" customHeight="1">
      <c r="I307" s="296"/>
      <c r="J307" s="293"/>
      <c r="K307" s="293"/>
    </row>
    <row r="308" spans="3:48" ht="18" hidden="1" customHeight="1">
      <c r="H308" s="293"/>
      <c r="J308" s="293"/>
      <c r="K308" s="293"/>
    </row>
    <row r="309" spans="3:48" ht="18" hidden="1" customHeight="1">
      <c r="J309" s="293"/>
      <c r="K309" s="293"/>
    </row>
    <row r="310" spans="3:48" ht="18" hidden="1" customHeight="1">
      <c r="I310" s="293"/>
      <c r="J310" s="293"/>
      <c r="K310" s="293"/>
      <c r="L310" s="293"/>
      <c r="M310" s="293"/>
    </row>
    <row r="311" spans="3:48" ht="18" hidden="1" customHeight="1">
      <c r="I311" s="293"/>
      <c r="J311" s="293"/>
      <c r="K311" s="293"/>
      <c r="AN311" s="297"/>
      <c r="AO311" s="297"/>
      <c r="AP311" s="297"/>
      <c r="AQ311" s="297"/>
      <c r="AR311" s="297"/>
      <c r="AS311" s="297"/>
      <c r="AT311" s="297"/>
      <c r="AU311" s="297"/>
      <c r="AV311" s="297"/>
    </row>
    <row r="312" spans="3:48" ht="18" hidden="1" customHeight="1">
      <c r="F312" s="293"/>
      <c r="I312" s="293"/>
      <c r="J312" s="293"/>
    </row>
    <row r="313" spans="3:48" ht="18" hidden="1" customHeight="1">
      <c r="I313" s="293"/>
      <c r="J313" s="293"/>
    </row>
    <row r="314" spans="3:48" ht="18" hidden="1" customHeight="1">
      <c r="I314" s="293"/>
      <c r="K314" s="293"/>
    </row>
    <row r="315" spans="3:48" ht="18" hidden="1" customHeight="1">
      <c r="I315" s="293"/>
      <c r="K315" s="293"/>
    </row>
    <row r="316" spans="3:48" ht="18" hidden="1" customHeight="1">
      <c r="I316" s="293"/>
      <c r="J316" s="293"/>
      <c r="K316" s="293"/>
    </row>
    <row r="317" spans="3:48" ht="18" hidden="1" customHeight="1">
      <c r="I317" s="296"/>
      <c r="J317" s="296"/>
      <c r="K317" s="293"/>
    </row>
    <row r="318" spans="3:48" ht="18" hidden="1" customHeight="1">
      <c r="H318" s="293"/>
      <c r="J318" s="293"/>
      <c r="K318" s="293"/>
      <c r="L318" s="293"/>
      <c r="M318" s="293"/>
    </row>
    <row r="319" spans="3:48" ht="18" hidden="1" customHeight="1">
      <c r="I319" s="293"/>
      <c r="J319" s="293"/>
      <c r="K319" s="293"/>
      <c r="L319" s="296"/>
      <c r="M319" s="296"/>
    </row>
    <row r="320" spans="3:48" ht="18" hidden="1" customHeight="1">
      <c r="H320" s="293"/>
      <c r="I320" s="293"/>
      <c r="J320" s="293"/>
      <c r="K320" s="293"/>
      <c r="L320" s="293"/>
      <c r="M320" s="293"/>
    </row>
    <row r="321" spans="1:77" ht="18" hidden="1" customHeight="1">
      <c r="I321" s="293"/>
      <c r="J321" s="293"/>
      <c r="K321" s="293"/>
    </row>
    <row r="322" spans="1:77" ht="18" hidden="1" customHeight="1">
      <c r="F322" s="293"/>
      <c r="H322" s="293"/>
      <c r="I322" s="293"/>
      <c r="J322" s="293"/>
    </row>
    <row r="323" spans="1:77" ht="18" hidden="1" customHeight="1">
      <c r="F323" s="293"/>
      <c r="H323" s="293"/>
      <c r="I323" s="293"/>
      <c r="J323" s="293"/>
    </row>
    <row r="324" spans="1:77" s="246" customFormat="1" ht="18" hidden="1" customHeight="1">
      <c r="A324" s="249"/>
      <c r="B324" s="250"/>
      <c r="F324" s="296"/>
      <c r="H324" s="293"/>
      <c r="N324" s="274"/>
      <c r="O324" s="274"/>
      <c r="P324" s="274"/>
      <c r="Q324" s="274"/>
      <c r="R324" s="274"/>
      <c r="S324" s="274"/>
      <c r="T324" s="274"/>
      <c r="U324" s="274"/>
      <c r="V324" s="274"/>
      <c r="W324" s="274"/>
      <c r="X324" s="274"/>
      <c r="Y324" s="274"/>
      <c r="Z324" s="274"/>
      <c r="AA324" s="274"/>
      <c r="AB324" s="274"/>
      <c r="AC324" s="274"/>
      <c r="AD324" s="274"/>
      <c r="AE324" s="274"/>
      <c r="AF324" s="274"/>
      <c r="AG324" s="274"/>
      <c r="AH324" s="274"/>
      <c r="AI324" s="274"/>
      <c r="AJ324" s="274"/>
      <c r="AK324" s="274"/>
      <c r="AL324" s="274"/>
      <c r="AM324" s="274"/>
      <c r="AN324" s="247"/>
      <c r="AO324" s="247"/>
      <c r="AP324" s="247"/>
      <c r="AQ324" s="247"/>
      <c r="AR324" s="247"/>
      <c r="AS324" s="247"/>
      <c r="AT324" s="247"/>
      <c r="AU324" s="247"/>
      <c r="AV324" s="247"/>
      <c r="AW324" s="274"/>
      <c r="AX324" s="274"/>
      <c r="AY324" s="274"/>
      <c r="AZ324" s="274"/>
      <c r="BA324" s="274"/>
      <c r="BB324" s="274"/>
      <c r="BC324" s="274"/>
      <c r="BD324" s="274"/>
      <c r="BE324" s="274"/>
      <c r="BF324" s="274"/>
      <c r="BG324" s="274"/>
      <c r="BH324" s="274"/>
      <c r="BI324" s="274"/>
      <c r="BJ324" s="274"/>
      <c r="BK324" s="274"/>
      <c r="BL324" s="274"/>
      <c r="BM324" s="274"/>
      <c r="BN324" s="274"/>
      <c r="BO324" s="274"/>
      <c r="BP324" s="274"/>
      <c r="BQ324" s="274"/>
      <c r="BR324" s="274"/>
      <c r="BS324" s="274"/>
      <c r="BT324" s="274"/>
      <c r="BU324" s="274"/>
      <c r="BV324" s="274"/>
      <c r="BW324" s="274"/>
      <c r="BX324" s="274"/>
      <c r="BY324" s="274"/>
    </row>
    <row r="325" spans="1:77" s="246" customFormat="1" ht="18" hidden="1" customHeight="1">
      <c r="A325" s="249"/>
      <c r="B325" s="250"/>
      <c r="F325" s="293"/>
      <c r="N325" s="274"/>
      <c r="O325" s="274"/>
      <c r="P325" s="274"/>
      <c r="Q325" s="274"/>
      <c r="R325" s="274"/>
      <c r="S325" s="274"/>
      <c r="T325" s="274"/>
      <c r="U325" s="274"/>
      <c r="V325" s="274"/>
      <c r="W325" s="274"/>
      <c r="X325" s="274"/>
      <c r="Y325" s="274"/>
      <c r="Z325" s="274"/>
      <c r="AA325" s="274"/>
      <c r="AB325" s="274"/>
      <c r="AC325" s="274"/>
      <c r="AD325" s="274"/>
      <c r="AE325" s="274"/>
      <c r="AF325" s="274"/>
      <c r="AG325" s="274"/>
      <c r="AH325" s="274"/>
      <c r="AI325" s="274"/>
      <c r="AJ325" s="274"/>
      <c r="AK325" s="274"/>
      <c r="AL325" s="274"/>
      <c r="AM325" s="274"/>
      <c r="AN325" s="247"/>
      <c r="AO325" s="247"/>
      <c r="AP325" s="247"/>
      <c r="AQ325" s="247"/>
      <c r="AR325" s="247"/>
      <c r="AS325" s="247"/>
      <c r="AT325" s="247"/>
      <c r="AU325" s="247"/>
      <c r="AV325" s="247"/>
      <c r="AW325" s="274"/>
      <c r="AX325" s="274"/>
      <c r="AY325" s="274"/>
      <c r="AZ325" s="274"/>
      <c r="BA325" s="274"/>
      <c r="BB325" s="274"/>
      <c r="BC325" s="274"/>
      <c r="BD325" s="274"/>
      <c r="BE325" s="274"/>
      <c r="BF325" s="274"/>
      <c r="BG325" s="274"/>
      <c r="BH325" s="274"/>
      <c r="BI325" s="274"/>
      <c r="BJ325" s="274"/>
      <c r="BK325" s="274"/>
      <c r="BL325" s="274"/>
      <c r="BM325" s="274"/>
      <c r="BN325" s="274"/>
      <c r="BO325" s="274"/>
      <c r="BP325" s="274"/>
      <c r="BQ325" s="274"/>
      <c r="BR325" s="274"/>
      <c r="BS325" s="274"/>
      <c r="BT325" s="274"/>
      <c r="BU325" s="274"/>
      <c r="BV325" s="274"/>
      <c r="BW325" s="274"/>
      <c r="BX325" s="274"/>
      <c r="BY325" s="274"/>
    </row>
    <row r="326" spans="1:77" s="246" customFormat="1" ht="18" hidden="1" customHeight="1">
      <c r="A326" s="249"/>
      <c r="B326" s="250"/>
      <c r="F326" s="293"/>
      <c r="G326" s="298"/>
      <c r="N326" s="274"/>
      <c r="O326" s="274"/>
      <c r="P326" s="274"/>
      <c r="Q326" s="274"/>
      <c r="R326" s="274"/>
      <c r="S326" s="274"/>
      <c r="T326" s="274"/>
      <c r="U326" s="274"/>
      <c r="V326" s="274"/>
      <c r="W326" s="274"/>
      <c r="X326" s="274"/>
      <c r="Y326" s="274"/>
      <c r="Z326" s="274"/>
      <c r="AA326" s="274"/>
      <c r="AB326" s="274"/>
      <c r="AC326" s="274"/>
      <c r="AD326" s="274"/>
      <c r="AE326" s="274"/>
      <c r="AF326" s="274"/>
      <c r="AG326" s="274"/>
      <c r="AH326" s="274"/>
      <c r="AI326" s="274"/>
      <c r="AJ326" s="274"/>
      <c r="AK326" s="274"/>
      <c r="AL326" s="274"/>
      <c r="AM326" s="274"/>
      <c r="AN326" s="247"/>
      <c r="AO326" s="247"/>
      <c r="AP326" s="247"/>
      <c r="AQ326" s="247"/>
      <c r="AR326" s="247"/>
      <c r="AS326" s="247"/>
      <c r="AT326" s="247"/>
      <c r="AU326" s="247"/>
      <c r="AV326" s="247"/>
      <c r="AW326" s="274"/>
      <c r="AX326" s="274"/>
      <c r="AY326" s="274"/>
      <c r="AZ326" s="274"/>
      <c r="BA326" s="274"/>
      <c r="BB326" s="274"/>
      <c r="BC326" s="274"/>
      <c r="BD326" s="274"/>
      <c r="BE326" s="274"/>
      <c r="BF326" s="274"/>
      <c r="BG326" s="274"/>
      <c r="BH326" s="274"/>
      <c r="BI326" s="274"/>
      <c r="BJ326" s="274"/>
      <c r="BK326" s="274"/>
      <c r="BL326" s="274"/>
      <c r="BM326" s="274"/>
      <c r="BN326" s="274"/>
      <c r="BO326" s="274"/>
      <c r="BP326" s="274"/>
      <c r="BQ326" s="274"/>
      <c r="BR326" s="274"/>
      <c r="BS326" s="274"/>
      <c r="BT326" s="274"/>
      <c r="BU326" s="274"/>
      <c r="BV326" s="274"/>
      <c r="BW326" s="274"/>
      <c r="BX326" s="274"/>
      <c r="BY326" s="274"/>
    </row>
    <row r="327" spans="1:77" s="246" customFormat="1" ht="18" hidden="1" customHeight="1">
      <c r="A327" s="249"/>
      <c r="B327" s="250"/>
      <c r="F327" s="293"/>
      <c r="G327" s="293"/>
      <c r="N327" s="274"/>
      <c r="O327" s="274"/>
      <c r="P327" s="274"/>
      <c r="Q327" s="274"/>
      <c r="R327" s="274"/>
      <c r="S327" s="274"/>
      <c r="T327" s="274"/>
      <c r="U327" s="274"/>
      <c r="V327" s="274"/>
      <c r="W327" s="274"/>
      <c r="X327" s="274"/>
      <c r="Y327" s="274"/>
      <c r="Z327" s="274"/>
      <c r="AA327" s="274"/>
      <c r="AB327" s="274"/>
      <c r="AC327" s="274"/>
      <c r="AD327" s="274"/>
      <c r="AE327" s="274"/>
      <c r="AF327" s="274"/>
      <c r="AG327" s="274"/>
      <c r="AH327" s="274"/>
      <c r="AI327" s="274"/>
      <c r="AJ327" s="274"/>
      <c r="AK327" s="274"/>
      <c r="AL327" s="274"/>
      <c r="AM327" s="274"/>
      <c r="AN327" s="247"/>
      <c r="AO327" s="247"/>
      <c r="AP327" s="247"/>
      <c r="AQ327" s="247"/>
      <c r="AR327" s="247"/>
      <c r="AS327" s="247"/>
      <c r="AT327" s="247"/>
      <c r="AU327" s="247"/>
      <c r="AV327" s="247"/>
      <c r="AW327" s="274"/>
      <c r="AX327" s="274"/>
      <c r="AY327" s="274"/>
      <c r="AZ327" s="274"/>
      <c r="BA327" s="274"/>
      <c r="BB327" s="274"/>
      <c r="BC327" s="274"/>
      <c r="BD327" s="274"/>
      <c r="BE327" s="274"/>
      <c r="BF327" s="274"/>
      <c r="BG327" s="274"/>
      <c r="BH327" s="274"/>
      <c r="BI327" s="274"/>
      <c r="BJ327" s="274"/>
      <c r="BK327" s="274"/>
      <c r="BL327" s="274"/>
      <c r="BM327" s="274"/>
      <c r="BN327" s="274"/>
      <c r="BO327" s="274"/>
      <c r="BP327" s="274"/>
      <c r="BQ327" s="274"/>
      <c r="BR327" s="274"/>
      <c r="BS327" s="274"/>
      <c r="BT327" s="274"/>
      <c r="BU327" s="274"/>
      <c r="BV327" s="274"/>
      <c r="BW327" s="274"/>
      <c r="BX327" s="274"/>
      <c r="BY327" s="274"/>
    </row>
    <row r="328" spans="1:77" s="246" customFormat="1" ht="18" hidden="1" customHeight="1">
      <c r="A328" s="249"/>
      <c r="B328" s="250"/>
      <c r="F328" s="296"/>
      <c r="N328" s="274"/>
      <c r="O328" s="274"/>
      <c r="P328" s="274"/>
      <c r="Q328" s="274"/>
      <c r="R328" s="274"/>
      <c r="S328" s="274"/>
      <c r="T328" s="274"/>
      <c r="U328" s="274"/>
      <c r="V328" s="274"/>
      <c r="W328" s="274"/>
      <c r="X328" s="274"/>
      <c r="Y328" s="274"/>
      <c r="Z328" s="274"/>
      <c r="AA328" s="274"/>
      <c r="AB328" s="274"/>
      <c r="AC328" s="274"/>
      <c r="AD328" s="274"/>
      <c r="AE328" s="274"/>
      <c r="AF328" s="274"/>
      <c r="AG328" s="274"/>
      <c r="AH328" s="274"/>
      <c r="AI328" s="274"/>
      <c r="AJ328" s="274"/>
      <c r="AK328" s="274"/>
      <c r="AL328" s="274"/>
      <c r="AM328" s="274"/>
      <c r="AN328" s="247"/>
      <c r="AO328" s="247"/>
      <c r="AP328" s="247"/>
      <c r="AQ328" s="247"/>
      <c r="AR328" s="247"/>
      <c r="AS328" s="247"/>
      <c r="AT328" s="247"/>
      <c r="AU328" s="247"/>
      <c r="AV328" s="247"/>
      <c r="AW328" s="274"/>
      <c r="AX328" s="274"/>
      <c r="AY328" s="274"/>
      <c r="AZ328" s="274"/>
      <c r="BA328" s="274"/>
      <c r="BB328" s="274"/>
      <c r="BC328" s="274"/>
      <c r="BD328" s="274"/>
      <c r="BE328" s="274"/>
      <c r="BF328" s="274"/>
      <c r="BG328" s="274"/>
      <c r="BH328" s="274"/>
      <c r="BI328" s="274"/>
      <c r="BJ328" s="274"/>
      <c r="BK328" s="274"/>
      <c r="BL328" s="274"/>
      <c r="BM328" s="274"/>
      <c r="BN328" s="274"/>
      <c r="BO328" s="274"/>
      <c r="BP328" s="274"/>
      <c r="BQ328" s="274"/>
      <c r="BR328" s="274"/>
      <c r="BS328" s="274"/>
      <c r="BT328" s="274"/>
      <c r="BU328" s="274"/>
      <c r="BV328" s="274"/>
      <c r="BW328" s="274"/>
      <c r="BX328" s="274"/>
      <c r="BY328" s="274"/>
    </row>
    <row r="329" spans="1:77" s="246" customFormat="1" ht="18" hidden="1" customHeight="1">
      <c r="A329" s="249"/>
      <c r="B329" s="250"/>
      <c r="F329" s="293"/>
      <c r="N329" s="274"/>
      <c r="O329" s="274"/>
      <c r="P329" s="274"/>
      <c r="Q329" s="274"/>
      <c r="R329" s="274"/>
      <c r="S329" s="274"/>
      <c r="T329" s="274"/>
      <c r="U329" s="274"/>
      <c r="V329" s="274"/>
      <c r="W329" s="274"/>
      <c r="X329" s="274"/>
      <c r="Y329" s="274"/>
      <c r="Z329" s="274"/>
      <c r="AA329" s="274"/>
      <c r="AB329" s="274"/>
      <c r="AC329" s="274"/>
      <c r="AD329" s="274"/>
      <c r="AE329" s="274"/>
      <c r="AF329" s="274"/>
      <c r="AG329" s="274"/>
      <c r="AH329" s="274"/>
      <c r="AI329" s="274"/>
      <c r="AJ329" s="274"/>
      <c r="AK329" s="274"/>
      <c r="AL329" s="274"/>
      <c r="AM329" s="274"/>
      <c r="AN329" s="247"/>
      <c r="AO329" s="247"/>
      <c r="AP329" s="247"/>
      <c r="AQ329" s="247"/>
      <c r="AR329" s="247"/>
      <c r="AS329" s="247"/>
      <c r="AT329" s="247"/>
      <c r="AU329" s="247"/>
      <c r="AV329" s="247"/>
      <c r="AW329" s="274"/>
      <c r="AX329" s="274"/>
      <c r="AY329" s="274"/>
      <c r="AZ329" s="274"/>
      <c r="BA329" s="274"/>
      <c r="BB329" s="274"/>
      <c r="BC329" s="274"/>
      <c r="BD329" s="274"/>
      <c r="BE329" s="274"/>
      <c r="BF329" s="274"/>
      <c r="BG329" s="274"/>
      <c r="BH329" s="274"/>
      <c r="BI329" s="274"/>
      <c r="BJ329" s="274"/>
      <c r="BK329" s="274"/>
      <c r="BL329" s="274"/>
      <c r="BM329" s="274"/>
      <c r="BN329" s="274"/>
      <c r="BO329" s="274"/>
      <c r="BP329" s="274"/>
      <c r="BQ329" s="274"/>
      <c r="BR329" s="274"/>
      <c r="BS329" s="274"/>
      <c r="BT329" s="274"/>
      <c r="BU329" s="274"/>
      <c r="BV329" s="274"/>
      <c r="BW329" s="274"/>
      <c r="BX329" s="274"/>
      <c r="BY329" s="274"/>
    </row>
    <row r="330" spans="1:77" s="246" customFormat="1" ht="18" hidden="1" customHeight="1">
      <c r="A330" s="249"/>
      <c r="B330" s="250"/>
      <c r="F330" s="293"/>
      <c r="N330" s="274"/>
      <c r="O330" s="274"/>
      <c r="P330" s="274"/>
      <c r="Q330" s="274"/>
      <c r="R330" s="274"/>
      <c r="S330" s="274"/>
      <c r="T330" s="274"/>
      <c r="U330" s="274"/>
      <c r="V330" s="274"/>
      <c r="W330" s="274"/>
      <c r="X330" s="274"/>
      <c r="Y330" s="274"/>
      <c r="Z330" s="274"/>
      <c r="AA330" s="274"/>
      <c r="AB330" s="274"/>
      <c r="AC330" s="274"/>
      <c r="AD330" s="274"/>
      <c r="AE330" s="274"/>
      <c r="AF330" s="274"/>
      <c r="AG330" s="274"/>
      <c r="AH330" s="274"/>
      <c r="AI330" s="274"/>
      <c r="AJ330" s="274"/>
      <c r="AK330" s="274"/>
      <c r="AL330" s="274"/>
      <c r="AM330" s="274"/>
      <c r="AN330" s="247"/>
      <c r="AO330" s="247"/>
      <c r="AP330" s="247"/>
      <c r="AQ330" s="247"/>
      <c r="AR330" s="247"/>
      <c r="AS330" s="247"/>
      <c r="AT330" s="247"/>
      <c r="AU330" s="247"/>
      <c r="AV330" s="247"/>
      <c r="AW330" s="274"/>
      <c r="AX330" s="274"/>
      <c r="AY330" s="274"/>
      <c r="AZ330" s="274"/>
      <c r="BA330" s="274"/>
      <c r="BB330" s="274"/>
      <c r="BC330" s="274"/>
      <c r="BD330" s="274"/>
      <c r="BE330" s="274"/>
      <c r="BF330" s="274"/>
      <c r="BG330" s="274"/>
      <c r="BH330" s="274"/>
      <c r="BI330" s="274"/>
      <c r="BJ330" s="274"/>
      <c r="BK330" s="274"/>
      <c r="BL330" s="274"/>
      <c r="BM330" s="274"/>
      <c r="BN330" s="274"/>
      <c r="BO330" s="274"/>
      <c r="BP330" s="274"/>
      <c r="BQ330" s="274"/>
      <c r="BR330" s="274"/>
      <c r="BS330" s="274"/>
      <c r="BT330" s="274"/>
      <c r="BU330" s="274"/>
      <c r="BV330" s="274"/>
      <c r="BW330" s="274"/>
      <c r="BX330" s="274"/>
      <c r="BY330" s="274"/>
    </row>
    <row r="331" spans="1:77" s="246" customFormat="1" ht="18" hidden="1" customHeight="1">
      <c r="A331" s="249"/>
      <c r="B331" s="250"/>
      <c r="N331" s="274"/>
      <c r="O331" s="274"/>
      <c r="P331" s="274"/>
      <c r="Q331" s="274"/>
      <c r="R331" s="274"/>
      <c r="S331" s="274"/>
      <c r="T331" s="274"/>
      <c r="U331" s="274"/>
      <c r="V331" s="274"/>
      <c r="W331" s="274"/>
      <c r="X331" s="274"/>
      <c r="Y331" s="274"/>
      <c r="Z331" s="274"/>
      <c r="AA331" s="274"/>
      <c r="AB331" s="274"/>
      <c r="AC331" s="274"/>
      <c r="AD331" s="274"/>
      <c r="AE331" s="274"/>
      <c r="AF331" s="274"/>
      <c r="AG331" s="274"/>
      <c r="AH331" s="274"/>
      <c r="AI331" s="274"/>
      <c r="AJ331" s="274"/>
      <c r="AK331" s="274"/>
      <c r="AL331" s="274"/>
      <c r="AM331" s="274"/>
      <c r="AN331" s="247"/>
      <c r="AO331" s="247"/>
      <c r="AP331" s="247"/>
      <c r="AQ331" s="247"/>
      <c r="AR331" s="247"/>
      <c r="AS331" s="247"/>
      <c r="AT331" s="247"/>
      <c r="AU331" s="247"/>
      <c r="AV331" s="247"/>
      <c r="AW331" s="274"/>
      <c r="AX331" s="274"/>
      <c r="AY331" s="274"/>
      <c r="AZ331" s="274"/>
      <c r="BA331" s="274"/>
      <c r="BB331" s="274"/>
      <c r="BC331" s="274"/>
      <c r="BD331" s="274"/>
      <c r="BE331" s="274"/>
      <c r="BF331" s="274"/>
      <c r="BG331" s="274"/>
      <c r="BH331" s="274"/>
      <c r="BI331" s="274"/>
      <c r="BJ331" s="274"/>
      <c r="BK331" s="274"/>
      <c r="BL331" s="274"/>
      <c r="BM331" s="274"/>
      <c r="BN331" s="274"/>
      <c r="BO331" s="274"/>
      <c r="BP331" s="274"/>
      <c r="BQ331" s="274"/>
      <c r="BR331" s="274"/>
      <c r="BS331" s="274"/>
      <c r="BT331" s="274"/>
      <c r="BU331" s="274"/>
      <c r="BV331" s="274"/>
      <c r="BW331" s="274"/>
      <c r="BX331" s="274"/>
      <c r="BY331" s="274"/>
    </row>
    <row r="332" spans="1:77" s="246" customFormat="1" ht="36" hidden="1" customHeight="1">
      <c r="A332" s="249"/>
      <c r="B332" s="250"/>
      <c r="N332" s="274"/>
      <c r="O332" s="274"/>
      <c r="P332" s="274"/>
      <c r="Q332" s="274"/>
      <c r="R332" s="274"/>
      <c r="S332" s="274"/>
      <c r="T332" s="274"/>
      <c r="U332" s="274"/>
      <c r="V332" s="274"/>
      <c r="W332" s="274"/>
      <c r="X332" s="274"/>
      <c r="Y332" s="274"/>
      <c r="Z332" s="274"/>
      <c r="AA332" s="274"/>
      <c r="AB332" s="274"/>
      <c r="AC332" s="274"/>
      <c r="AD332" s="274"/>
      <c r="AE332" s="274"/>
      <c r="AF332" s="274"/>
      <c r="AG332" s="274"/>
      <c r="AH332" s="274"/>
      <c r="AI332" s="274"/>
      <c r="AJ332" s="274"/>
      <c r="AK332" s="274"/>
      <c r="AL332" s="274"/>
      <c r="AM332" s="274"/>
      <c r="AN332" s="247"/>
      <c r="AO332" s="247"/>
      <c r="AP332" s="247"/>
      <c r="AQ332" s="247"/>
      <c r="AR332" s="247"/>
      <c r="AS332" s="247"/>
      <c r="AT332" s="247"/>
      <c r="AU332" s="247"/>
      <c r="AV332" s="247"/>
      <c r="AW332" s="274"/>
      <c r="AX332" s="274"/>
      <c r="AY332" s="274"/>
      <c r="AZ332" s="274"/>
      <c r="BA332" s="274"/>
      <c r="BB332" s="274"/>
      <c r="BC332" s="274"/>
      <c r="BD332" s="274"/>
      <c r="BE332" s="274"/>
      <c r="BF332" s="274"/>
      <c r="BG332" s="274"/>
      <c r="BH332" s="274"/>
      <c r="BI332" s="274"/>
      <c r="BJ332" s="274"/>
      <c r="BK332" s="274"/>
      <c r="BL332" s="274"/>
      <c r="BM332" s="274"/>
      <c r="BN332" s="274"/>
      <c r="BO332" s="274"/>
      <c r="BP332" s="274"/>
      <c r="BQ332" s="274"/>
      <c r="BR332" s="274"/>
      <c r="BS332" s="274"/>
      <c r="BT332" s="274"/>
      <c r="BU332" s="274"/>
      <c r="BV332" s="274"/>
      <c r="BW332" s="274"/>
      <c r="BX332" s="274"/>
      <c r="BY332" s="274"/>
    </row>
    <row r="333" spans="1:77" s="246" customFormat="1" ht="18" hidden="1" customHeight="1">
      <c r="A333" s="249"/>
      <c r="B333" s="250"/>
      <c r="N333" s="274"/>
      <c r="O333" s="274"/>
      <c r="P333" s="274"/>
      <c r="Q333" s="274"/>
      <c r="R333" s="274"/>
      <c r="S333" s="274"/>
      <c r="T333" s="274"/>
      <c r="U333" s="274"/>
      <c r="V333" s="274"/>
      <c r="W333" s="274"/>
      <c r="X333" s="274"/>
      <c r="Y333" s="274"/>
      <c r="Z333" s="274"/>
      <c r="AA333" s="274"/>
      <c r="AB333" s="274"/>
      <c r="AC333" s="274"/>
      <c r="AD333" s="274"/>
      <c r="AE333" s="274"/>
      <c r="AF333" s="274"/>
      <c r="AG333" s="274"/>
      <c r="AH333" s="274"/>
      <c r="AI333" s="274"/>
      <c r="AJ333" s="274"/>
      <c r="AK333" s="274"/>
      <c r="AL333" s="274"/>
      <c r="AM333" s="274"/>
      <c r="AN333" s="247"/>
      <c r="AO333" s="247"/>
      <c r="AP333" s="247"/>
      <c r="AQ333" s="247"/>
      <c r="AR333" s="247"/>
      <c r="AS333" s="247"/>
      <c r="AT333" s="247"/>
      <c r="AU333" s="247"/>
      <c r="AV333" s="247"/>
      <c r="AW333" s="274"/>
      <c r="AX333" s="274"/>
      <c r="AY333" s="274"/>
      <c r="AZ333" s="274"/>
      <c r="BA333" s="274"/>
      <c r="BB333" s="274"/>
      <c r="BC333" s="274"/>
      <c r="BD333" s="274"/>
      <c r="BE333" s="274"/>
      <c r="BF333" s="274"/>
      <c r="BG333" s="274"/>
      <c r="BH333" s="274"/>
      <c r="BI333" s="274"/>
      <c r="BJ333" s="274"/>
      <c r="BK333" s="274"/>
      <c r="BL333" s="274"/>
      <c r="BM333" s="274"/>
      <c r="BN333" s="274"/>
      <c r="BO333" s="274"/>
      <c r="BP333" s="274"/>
      <c r="BQ333" s="274"/>
      <c r="BR333" s="274"/>
      <c r="BS333" s="274"/>
      <c r="BT333" s="274"/>
      <c r="BU333" s="274"/>
      <c r="BV333" s="274"/>
      <c r="BW333" s="274"/>
      <c r="BX333" s="274"/>
      <c r="BY333" s="274"/>
    </row>
    <row r="334" spans="1:77" s="246" customFormat="1" ht="18" hidden="1" customHeight="1">
      <c r="A334" s="249"/>
      <c r="B334" s="250"/>
      <c r="N334" s="274"/>
      <c r="O334" s="274"/>
      <c r="P334" s="274"/>
      <c r="Q334" s="274"/>
      <c r="R334" s="274"/>
      <c r="S334" s="274"/>
      <c r="T334" s="274"/>
      <c r="U334" s="274"/>
      <c r="V334" s="274"/>
      <c r="W334" s="274"/>
      <c r="X334" s="274"/>
      <c r="Y334" s="274"/>
      <c r="Z334" s="274"/>
      <c r="AA334" s="274"/>
      <c r="AB334" s="274"/>
      <c r="AC334" s="274"/>
      <c r="AD334" s="274"/>
      <c r="AE334" s="274"/>
      <c r="AF334" s="274"/>
      <c r="AG334" s="274"/>
      <c r="AH334" s="274"/>
      <c r="AI334" s="274"/>
      <c r="AJ334" s="274"/>
      <c r="AK334" s="274"/>
      <c r="AL334" s="274"/>
      <c r="AM334" s="274"/>
      <c r="AN334" s="247"/>
      <c r="AO334" s="247"/>
      <c r="AP334" s="247"/>
      <c r="AQ334" s="247"/>
      <c r="AR334" s="247"/>
      <c r="AS334" s="247"/>
      <c r="AT334" s="247"/>
      <c r="AU334" s="247"/>
      <c r="AV334" s="247"/>
      <c r="AW334" s="274"/>
      <c r="AX334" s="274"/>
      <c r="AY334" s="274"/>
      <c r="AZ334" s="274"/>
      <c r="BA334" s="274"/>
      <c r="BB334" s="274"/>
      <c r="BC334" s="274"/>
      <c r="BD334" s="274"/>
      <c r="BE334" s="274"/>
      <c r="BF334" s="274"/>
      <c r="BG334" s="274"/>
      <c r="BH334" s="274"/>
      <c r="BI334" s="274"/>
      <c r="BJ334" s="274"/>
      <c r="BK334" s="274"/>
      <c r="BL334" s="274"/>
      <c r="BM334" s="274"/>
      <c r="BN334" s="274"/>
      <c r="BO334" s="274"/>
      <c r="BP334" s="274"/>
      <c r="BQ334" s="274"/>
      <c r="BR334" s="274"/>
      <c r="BS334" s="274"/>
      <c r="BT334" s="274"/>
      <c r="BU334" s="274"/>
      <c r="BV334" s="274"/>
      <c r="BW334" s="274"/>
      <c r="BX334" s="274"/>
      <c r="BY334" s="274"/>
    </row>
    <row r="335" spans="1:77" s="246" customFormat="1" ht="18" hidden="1" customHeight="1">
      <c r="A335" s="249"/>
      <c r="B335" s="250"/>
      <c r="N335" s="274"/>
      <c r="O335" s="274"/>
      <c r="P335" s="274"/>
      <c r="Q335" s="274"/>
      <c r="R335" s="274"/>
      <c r="S335" s="274"/>
      <c r="T335" s="274"/>
      <c r="U335" s="274"/>
      <c r="V335" s="274"/>
      <c r="W335" s="274"/>
      <c r="X335" s="274"/>
      <c r="Y335" s="274"/>
      <c r="Z335" s="274"/>
      <c r="AA335" s="274"/>
      <c r="AB335" s="274"/>
      <c r="AC335" s="274"/>
      <c r="AD335" s="274"/>
      <c r="AE335" s="274"/>
      <c r="AF335" s="274"/>
      <c r="AG335" s="274"/>
      <c r="AH335" s="274"/>
      <c r="AI335" s="274"/>
      <c r="AJ335" s="274"/>
      <c r="AK335" s="274"/>
      <c r="AL335" s="274"/>
      <c r="AM335" s="274"/>
      <c r="AN335" s="247"/>
      <c r="AO335" s="247"/>
      <c r="AP335" s="247"/>
      <c r="AQ335" s="247"/>
      <c r="AR335" s="247"/>
      <c r="AS335" s="247"/>
      <c r="AT335" s="247"/>
      <c r="AU335" s="247"/>
      <c r="AV335" s="247"/>
      <c r="AW335" s="274"/>
      <c r="AX335" s="274"/>
      <c r="AY335" s="274"/>
      <c r="AZ335" s="274"/>
      <c r="BA335" s="274"/>
      <c r="BB335" s="274"/>
      <c r="BC335" s="274"/>
      <c r="BD335" s="274"/>
      <c r="BE335" s="274"/>
      <c r="BF335" s="274"/>
      <c r="BG335" s="274"/>
      <c r="BH335" s="274"/>
      <c r="BI335" s="274"/>
      <c r="BJ335" s="274"/>
      <c r="BK335" s="274"/>
      <c r="BL335" s="274"/>
      <c r="BM335" s="274"/>
      <c r="BN335" s="274"/>
      <c r="BO335" s="274"/>
      <c r="BP335" s="274"/>
      <c r="BQ335" s="274"/>
      <c r="BR335" s="274"/>
      <c r="BS335" s="274"/>
      <c r="BT335" s="274"/>
      <c r="BU335" s="274"/>
      <c r="BV335" s="274"/>
      <c r="BW335" s="274"/>
      <c r="BX335" s="274"/>
      <c r="BY335" s="274"/>
    </row>
    <row r="336" spans="1:77" s="246" customFormat="1" ht="18" hidden="1" customHeight="1">
      <c r="A336" s="249"/>
      <c r="B336" s="250"/>
      <c r="N336" s="274"/>
      <c r="O336" s="274"/>
      <c r="P336" s="274"/>
      <c r="Q336" s="274"/>
      <c r="R336" s="274"/>
      <c r="S336" s="274"/>
      <c r="T336" s="274"/>
      <c r="U336" s="274"/>
      <c r="V336" s="274"/>
      <c r="W336" s="274"/>
      <c r="X336" s="274"/>
      <c r="Y336" s="274"/>
      <c r="Z336" s="274"/>
      <c r="AA336" s="274"/>
      <c r="AB336" s="274"/>
      <c r="AC336" s="274"/>
      <c r="AD336" s="274"/>
      <c r="AE336" s="274"/>
      <c r="AF336" s="274"/>
      <c r="AG336" s="274"/>
      <c r="AH336" s="274"/>
      <c r="AI336" s="274"/>
      <c r="AJ336" s="274"/>
      <c r="AK336" s="274"/>
      <c r="AL336" s="274"/>
      <c r="AM336" s="274"/>
      <c r="AN336" s="247"/>
      <c r="AO336" s="247"/>
      <c r="AP336" s="247"/>
      <c r="AQ336" s="247"/>
      <c r="AR336" s="247"/>
      <c r="AS336" s="247"/>
      <c r="AT336" s="247"/>
      <c r="AU336" s="247"/>
      <c r="AV336" s="247"/>
      <c r="AW336" s="274"/>
      <c r="AX336" s="274"/>
      <c r="AY336" s="274"/>
      <c r="AZ336" s="274"/>
      <c r="BA336" s="274"/>
      <c r="BB336" s="274"/>
      <c r="BC336" s="274"/>
      <c r="BD336" s="274"/>
      <c r="BE336" s="274"/>
      <c r="BF336" s="274"/>
      <c r="BG336" s="274"/>
      <c r="BH336" s="274"/>
      <c r="BI336" s="274"/>
      <c r="BJ336" s="274"/>
      <c r="BK336" s="274"/>
      <c r="BL336" s="274"/>
      <c r="BM336" s="274"/>
      <c r="BN336" s="274"/>
      <c r="BO336" s="274"/>
      <c r="BP336" s="274"/>
      <c r="BQ336" s="274"/>
      <c r="BR336" s="274"/>
      <c r="BS336" s="274"/>
      <c r="BT336" s="274"/>
      <c r="BU336" s="274"/>
      <c r="BV336" s="274"/>
      <c r="BW336" s="274"/>
      <c r="BX336" s="274"/>
      <c r="BY336" s="274"/>
    </row>
    <row r="337" spans="1:77" s="246" customFormat="1" ht="18" hidden="1" customHeight="1">
      <c r="A337" s="249"/>
      <c r="B337" s="250"/>
      <c r="N337" s="274"/>
      <c r="O337" s="274"/>
      <c r="P337" s="274"/>
      <c r="Q337" s="274"/>
      <c r="R337" s="274"/>
      <c r="S337" s="274"/>
      <c r="T337" s="274"/>
      <c r="U337" s="274"/>
      <c r="V337" s="274"/>
      <c r="W337" s="274"/>
      <c r="X337" s="274"/>
      <c r="Y337" s="274"/>
      <c r="Z337" s="274"/>
      <c r="AA337" s="274"/>
      <c r="AB337" s="274"/>
      <c r="AC337" s="274"/>
      <c r="AD337" s="274"/>
      <c r="AE337" s="274"/>
      <c r="AF337" s="274"/>
      <c r="AG337" s="274"/>
      <c r="AH337" s="274"/>
      <c r="AI337" s="274"/>
      <c r="AJ337" s="274"/>
      <c r="AK337" s="274"/>
      <c r="AL337" s="274"/>
      <c r="AM337" s="274"/>
      <c r="AN337" s="247"/>
      <c r="AO337" s="247"/>
      <c r="AP337" s="247"/>
      <c r="AQ337" s="247"/>
      <c r="AR337" s="247"/>
      <c r="AS337" s="247"/>
      <c r="AT337" s="247"/>
      <c r="AU337" s="247"/>
      <c r="AV337" s="247"/>
      <c r="AW337" s="274"/>
      <c r="AX337" s="274"/>
      <c r="AY337" s="274"/>
      <c r="AZ337" s="274"/>
      <c r="BA337" s="274"/>
      <c r="BB337" s="274"/>
      <c r="BC337" s="274"/>
      <c r="BD337" s="274"/>
      <c r="BE337" s="274"/>
      <c r="BF337" s="274"/>
      <c r="BG337" s="274"/>
      <c r="BH337" s="274"/>
      <c r="BI337" s="274"/>
      <c r="BJ337" s="274"/>
      <c r="BK337" s="274"/>
      <c r="BL337" s="274"/>
      <c r="BM337" s="274"/>
      <c r="BN337" s="274"/>
      <c r="BO337" s="274"/>
      <c r="BP337" s="274"/>
      <c r="BQ337" s="274"/>
      <c r="BR337" s="274"/>
      <c r="BS337" s="274"/>
      <c r="BT337" s="274"/>
      <c r="BU337" s="274"/>
      <c r="BV337" s="274"/>
      <c r="BW337" s="274"/>
      <c r="BX337" s="274"/>
      <c r="BY337" s="274"/>
    </row>
    <row r="338" spans="1:77" s="246" customFormat="1" ht="18" hidden="1" customHeight="1">
      <c r="A338" s="249"/>
      <c r="B338" s="250"/>
      <c r="N338" s="274"/>
      <c r="O338" s="274"/>
      <c r="P338" s="274"/>
      <c r="Q338" s="274"/>
      <c r="R338" s="274"/>
      <c r="S338" s="274"/>
      <c r="T338" s="274"/>
      <c r="U338" s="274"/>
      <c r="V338" s="274"/>
      <c r="W338" s="274"/>
      <c r="X338" s="274"/>
      <c r="Y338" s="274"/>
      <c r="Z338" s="274"/>
      <c r="AA338" s="274"/>
      <c r="AB338" s="274"/>
      <c r="AC338" s="274"/>
      <c r="AD338" s="274"/>
      <c r="AE338" s="274"/>
      <c r="AF338" s="274"/>
      <c r="AG338" s="274"/>
      <c r="AH338" s="274"/>
      <c r="AI338" s="274"/>
      <c r="AJ338" s="274"/>
      <c r="AK338" s="274"/>
      <c r="AL338" s="274"/>
      <c r="AM338" s="274"/>
      <c r="AN338" s="247"/>
      <c r="AO338" s="247"/>
      <c r="AP338" s="247"/>
      <c r="AQ338" s="247"/>
      <c r="AR338" s="247"/>
      <c r="AS338" s="247"/>
      <c r="AT338" s="247"/>
      <c r="AU338" s="247"/>
      <c r="AV338" s="247"/>
      <c r="AW338" s="274"/>
      <c r="AX338" s="274"/>
      <c r="AY338" s="274"/>
      <c r="AZ338" s="274"/>
      <c r="BA338" s="274"/>
      <c r="BB338" s="274"/>
      <c r="BC338" s="274"/>
      <c r="BD338" s="274"/>
      <c r="BE338" s="274"/>
      <c r="BF338" s="274"/>
      <c r="BG338" s="274"/>
      <c r="BH338" s="274"/>
      <c r="BI338" s="274"/>
      <c r="BJ338" s="274"/>
      <c r="BK338" s="274"/>
      <c r="BL338" s="274"/>
      <c r="BM338" s="274"/>
      <c r="BN338" s="274"/>
      <c r="BO338" s="274"/>
      <c r="BP338" s="274"/>
      <c r="BQ338" s="274"/>
      <c r="BR338" s="274"/>
      <c r="BS338" s="274"/>
      <c r="BT338" s="274"/>
      <c r="BU338" s="274"/>
      <c r="BV338" s="274"/>
      <c r="BW338" s="274"/>
      <c r="BX338" s="274"/>
      <c r="BY338" s="274"/>
    </row>
    <row r="339" spans="1:77" s="246" customFormat="1" ht="18" hidden="1" customHeight="1">
      <c r="A339" s="249"/>
      <c r="B339" s="250"/>
      <c r="N339" s="274"/>
      <c r="O339" s="274"/>
      <c r="P339" s="274"/>
      <c r="Q339" s="274"/>
      <c r="R339" s="274"/>
      <c r="S339" s="274"/>
      <c r="T339" s="274"/>
      <c r="U339" s="274"/>
      <c r="V339" s="274"/>
      <c r="W339" s="274"/>
      <c r="X339" s="274"/>
      <c r="Y339" s="274"/>
      <c r="Z339" s="274"/>
      <c r="AA339" s="274"/>
      <c r="AB339" s="274"/>
      <c r="AC339" s="274"/>
      <c r="AD339" s="274"/>
      <c r="AE339" s="274"/>
      <c r="AF339" s="274"/>
      <c r="AG339" s="274"/>
      <c r="AH339" s="274"/>
      <c r="AI339" s="274"/>
      <c r="AJ339" s="274"/>
      <c r="AK339" s="274"/>
      <c r="AL339" s="274"/>
      <c r="AM339" s="274"/>
      <c r="AN339" s="247"/>
      <c r="AO339" s="247"/>
      <c r="AP339" s="247"/>
      <c r="AQ339" s="247"/>
      <c r="AR339" s="247"/>
      <c r="AS339" s="247"/>
      <c r="AT339" s="247"/>
      <c r="AU339" s="247"/>
      <c r="AV339" s="247"/>
      <c r="AW339" s="274"/>
      <c r="AX339" s="274"/>
      <c r="AY339" s="274"/>
      <c r="AZ339" s="274"/>
      <c r="BA339" s="274"/>
      <c r="BB339" s="274"/>
      <c r="BC339" s="274"/>
      <c r="BD339" s="274"/>
      <c r="BE339" s="274"/>
      <c r="BF339" s="274"/>
      <c r="BG339" s="274"/>
      <c r="BH339" s="274"/>
      <c r="BI339" s="274"/>
      <c r="BJ339" s="274"/>
      <c r="BK339" s="274"/>
      <c r="BL339" s="274"/>
      <c r="BM339" s="274"/>
      <c r="BN339" s="274"/>
      <c r="BO339" s="274"/>
      <c r="BP339" s="274"/>
      <c r="BQ339" s="274"/>
      <c r="BR339" s="274"/>
      <c r="BS339" s="274"/>
      <c r="BT339" s="274"/>
      <c r="BU339" s="274"/>
      <c r="BV339" s="274"/>
      <c r="BW339" s="274"/>
      <c r="BX339" s="274"/>
      <c r="BY339" s="274"/>
    </row>
    <row r="340" spans="1:77" s="249" customFormat="1" ht="18" hidden="1" customHeight="1">
      <c r="B340" s="250"/>
      <c r="C340" s="246"/>
      <c r="D340" s="246"/>
      <c r="E340" s="246"/>
      <c r="F340" s="246"/>
      <c r="G340" s="246"/>
      <c r="H340" s="246"/>
      <c r="I340" s="246"/>
      <c r="J340" s="246"/>
      <c r="K340" s="246"/>
      <c r="L340" s="246"/>
      <c r="M340" s="246"/>
      <c r="N340" s="274"/>
      <c r="O340" s="274"/>
      <c r="P340" s="274"/>
      <c r="Q340" s="274"/>
      <c r="R340" s="274"/>
      <c r="S340" s="274"/>
      <c r="T340" s="274"/>
      <c r="U340" s="274"/>
      <c r="V340" s="274"/>
      <c r="W340" s="274"/>
      <c r="X340" s="274"/>
      <c r="Y340" s="274"/>
      <c r="Z340" s="274"/>
      <c r="AA340" s="274"/>
      <c r="AB340" s="274"/>
      <c r="AC340" s="274"/>
      <c r="AD340" s="274"/>
      <c r="AE340" s="274"/>
      <c r="AF340" s="274"/>
      <c r="AG340" s="274"/>
      <c r="AH340" s="274"/>
      <c r="AI340" s="274"/>
      <c r="AJ340" s="274"/>
      <c r="AK340" s="274"/>
      <c r="AL340" s="274"/>
      <c r="AM340" s="274"/>
      <c r="AN340" s="247"/>
      <c r="AO340" s="247"/>
      <c r="AP340" s="247"/>
      <c r="AQ340" s="247"/>
      <c r="AR340" s="247"/>
      <c r="AS340" s="247"/>
      <c r="AT340" s="247"/>
      <c r="AU340" s="247"/>
      <c r="AV340" s="247"/>
      <c r="AW340" s="274"/>
      <c r="AX340" s="274"/>
      <c r="AY340" s="274"/>
      <c r="AZ340" s="274"/>
      <c r="BA340" s="274"/>
      <c r="BB340" s="274"/>
      <c r="BC340" s="274"/>
      <c r="BD340" s="274"/>
      <c r="BE340" s="274"/>
      <c r="BF340" s="274"/>
      <c r="BG340" s="274"/>
      <c r="BH340" s="274"/>
      <c r="BI340" s="274"/>
      <c r="BJ340" s="274"/>
      <c r="BK340" s="274"/>
      <c r="BL340" s="274"/>
      <c r="BM340" s="274"/>
      <c r="BN340" s="274"/>
      <c r="BO340" s="274"/>
      <c r="BP340" s="274"/>
      <c r="BQ340" s="274"/>
      <c r="BR340" s="274"/>
      <c r="BS340" s="274"/>
      <c r="BT340" s="274"/>
      <c r="BU340" s="274"/>
      <c r="BV340" s="274"/>
      <c r="BW340" s="274"/>
      <c r="BX340" s="274"/>
      <c r="BY340" s="274"/>
    </row>
    <row r="341" spans="1:77" s="249" customFormat="1" ht="18" hidden="1" customHeight="1">
      <c r="B341" s="250"/>
      <c r="C341" s="246"/>
      <c r="D341" s="246"/>
      <c r="E341" s="246"/>
      <c r="F341" s="246"/>
      <c r="G341" s="246"/>
      <c r="H341" s="246"/>
      <c r="I341" s="246"/>
      <c r="J341" s="246"/>
      <c r="K341" s="246"/>
      <c r="L341" s="246"/>
      <c r="M341" s="246"/>
      <c r="N341" s="274"/>
      <c r="O341" s="274"/>
      <c r="P341" s="274"/>
      <c r="Q341" s="274"/>
      <c r="R341" s="274"/>
      <c r="S341" s="274"/>
      <c r="T341" s="274"/>
      <c r="U341" s="274"/>
      <c r="V341" s="274"/>
      <c r="W341" s="274"/>
      <c r="X341" s="274"/>
      <c r="Y341" s="274"/>
      <c r="Z341" s="274"/>
      <c r="AA341" s="274"/>
      <c r="AB341" s="274"/>
      <c r="AC341" s="274"/>
      <c r="AD341" s="274"/>
      <c r="AE341" s="274"/>
      <c r="AF341" s="274"/>
      <c r="AG341" s="274"/>
      <c r="AH341" s="274"/>
      <c r="AI341" s="274"/>
      <c r="AJ341" s="274"/>
      <c r="AK341" s="274"/>
      <c r="AL341" s="274"/>
      <c r="AM341" s="274"/>
      <c r="AN341" s="247"/>
      <c r="AO341" s="247"/>
      <c r="AP341" s="247"/>
      <c r="AQ341" s="247"/>
      <c r="AR341" s="247"/>
      <c r="AS341" s="247"/>
      <c r="AT341" s="247"/>
      <c r="AU341" s="247"/>
      <c r="AV341" s="247"/>
      <c r="AW341" s="274"/>
      <c r="AX341" s="274"/>
      <c r="AY341" s="274"/>
      <c r="AZ341" s="274"/>
      <c r="BA341" s="274"/>
      <c r="BB341" s="274"/>
      <c r="BC341" s="274"/>
      <c r="BD341" s="274"/>
      <c r="BE341" s="274"/>
      <c r="BF341" s="274"/>
      <c r="BG341" s="274"/>
      <c r="BH341" s="274"/>
      <c r="BI341" s="274"/>
      <c r="BJ341" s="274"/>
      <c r="BK341" s="274"/>
      <c r="BL341" s="274"/>
      <c r="BM341" s="274"/>
      <c r="BN341" s="274"/>
      <c r="BO341" s="274"/>
      <c r="BP341" s="274"/>
      <c r="BQ341" s="274"/>
      <c r="BR341" s="274"/>
      <c r="BS341" s="274"/>
      <c r="BT341" s="274"/>
      <c r="BU341" s="274"/>
      <c r="BV341" s="274"/>
      <c r="BW341" s="274"/>
      <c r="BX341" s="274"/>
      <c r="BY341" s="274"/>
    </row>
    <row r="342" spans="1:77" s="249" customFormat="1" ht="18" hidden="1" customHeight="1">
      <c r="B342" s="250"/>
      <c r="C342" s="246"/>
      <c r="D342" s="246"/>
      <c r="E342" s="246"/>
      <c r="F342" s="246"/>
      <c r="G342" s="246"/>
      <c r="H342" s="246"/>
      <c r="I342" s="246"/>
      <c r="J342" s="246"/>
      <c r="K342" s="246"/>
      <c r="L342" s="246"/>
      <c r="M342" s="246"/>
      <c r="N342" s="274"/>
      <c r="O342" s="274"/>
      <c r="P342" s="274"/>
      <c r="Q342" s="274"/>
      <c r="R342" s="274"/>
      <c r="S342" s="274"/>
      <c r="T342" s="274"/>
      <c r="U342" s="274"/>
      <c r="V342" s="274"/>
      <c r="W342" s="274"/>
      <c r="X342" s="274"/>
      <c r="Y342" s="274"/>
      <c r="Z342" s="274"/>
      <c r="AA342" s="274"/>
      <c r="AB342" s="274"/>
      <c r="AC342" s="274"/>
      <c r="AD342" s="274"/>
      <c r="AE342" s="274"/>
      <c r="AF342" s="274"/>
      <c r="AG342" s="274"/>
      <c r="AH342" s="274"/>
      <c r="AI342" s="274"/>
      <c r="AJ342" s="274"/>
      <c r="AK342" s="274"/>
      <c r="AL342" s="274"/>
      <c r="AM342" s="274"/>
      <c r="AN342" s="247"/>
      <c r="AO342" s="247"/>
      <c r="AP342" s="247"/>
      <c r="AQ342" s="247"/>
      <c r="AR342" s="247"/>
      <c r="AS342" s="247"/>
      <c r="AT342" s="247"/>
      <c r="AU342" s="247"/>
      <c r="AV342" s="247"/>
      <c r="AW342" s="274"/>
      <c r="AX342" s="274"/>
      <c r="AY342" s="274"/>
      <c r="AZ342" s="274"/>
      <c r="BA342" s="274"/>
      <c r="BB342" s="274"/>
      <c r="BC342" s="274"/>
      <c r="BD342" s="274"/>
      <c r="BE342" s="274"/>
      <c r="BF342" s="274"/>
      <c r="BG342" s="274"/>
      <c r="BH342" s="274"/>
      <c r="BI342" s="274"/>
      <c r="BJ342" s="274"/>
      <c r="BK342" s="274"/>
      <c r="BL342" s="274"/>
      <c r="BM342" s="274"/>
      <c r="BN342" s="274"/>
      <c r="BO342" s="274"/>
      <c r="BP342" s="274"/>
      <c r="BQ342" s="274"/>
      <c r="BR342" s="274"/>
      <c r="BS342" s="274"/>
      <c r="BT342" s="274"/>
      <c r="BU342" s="274"/>
      <c r="BV342" s="274"/>
      <c r="BW342" s="274"/>
      <c r="BX342" s="274"/>
      <c r="BY342" s="274"/>
    </row>
    <row r="343" spans="1:77" s="249" customFormat="1" ht="18" hidden="1" customHeight="1">
      <c r="B343" s="250"/>
      <c r="C343" s="246"/>
      <c r="D343" s="246"/>
      <c r="E343" s="246"/>
      <c r="F343" s="246"/>
      <c r="G343" s="246"/>
      <c r="H343" s="246"/>
      <c r="I343" s="246"/>
      <c r="J343" s="246"/>
      <c r="K343" s="246"/>
      <c r="L343" s="246"/>
      <c r="M343" s="246"/>
      <c r="N343" s="274"/>
      <c r="O343" s="274"/>
      <c r="P343" s="274"/>
      <c r="Q343" s="274"/>
      <c r="R343" s="274"/>
      <c r="S343" s="274"/>
      <c r="T343" s="274"/>
      <c r="U343" s="274"/>
      <c r="V343" s="274"/>
      <c r="W343" s="274"/>
      <c r="X343" s="274"/>
      <c r="Y343" s="274"/>
      <c r="Z343" s="274"/>
      <c r="AA343" s="274"/>
      <c r="AB343" s="274"/>
      <c r="AC343" s="274"/>
      <c r="AD343" s="274"/>
      <c r="AE343" s="274"/>
      <c r="AF343" s="274"/>
      <c r="AG343" s="274"/>
      <c r="AH343" s="274"/>
      <c r="AI343" s="274"/>
      <c r="AJ343" s="274"/>
      <c r="AK343" s="274"/>
      <c r="AL343" s="274"/>
      <c r="AM343" s="274"/>
      <c r="AN343" s="247"/>
      <c r="AO343" s="247"/>
      <c r="AP343" s="247"/>
      <c r="AQ343" s="247"/>
      <c r="AR343" s="247"/>
      <c r="AS343" s="247"/>
      <c r="AT343" s="247"/>
      <c r="AU343" s="247"/>
      <c r="AV343" s="247"/>
      <c r="AW343" s="274"/>
      <c r="AX343" s="274"/>
      <c r="AY343" s="274"/>
      <c r="AZ343" s="274"/>
      <c r="BA343" s="274"/>
      <c r="BB343" s="274"/>
      <c r="BC343" s="274"/>
      <c r="BD343" s="274"/>
      <c r="BE343" s="274"/>
      <c r="BF343" s="274"/>
      <c r="BG343" s="274"/>
      <c r="BH343" s="274"/>
      <c r="BI343" s="274"/>
      <c r="BJ343" s="274"/>
      <c r="BK343" s="274"/>
      <c r="BL343" s="274"/>
      <c r="BM343" s="274"/>
      <c r="BN343" s="274"/>
      <c r="BO343" s="274"/>
      <c r="BP343" s="274"/>
      <c r="BQ343" s="274"/>
      <c r="BR343" s="274"/>
      <c r="BS343" s="274"/>
      <c r="BT343" s="274"/>
      <c r="BU343" s="274"/>
      <c r="BV343" s="274"/>
      <c r="BW343" s="274"/>
      <c r="BX343" s="274"/>
      <c r="BY343" s="274"/>
    </row>
    <row r="344" spans="1:77" s="249" customFormat="1" ht="18" hidden="1" customHeight="1">
      <c r="B344" s="250"/>
      <c r="C344" s="246"/>
      <c r="D344" s="246"/>
      <c r="E344" s="246"/>
      <c r="F344" s="246"/>
      <c r="G344" s="246"/>
      <c r="H344" s="246"/>
      <c r="I344" s="246"/>
      <c r="J344" s="246"/>
      <c r="K344" s="246"/>
      <c r="L344" s="246"/>
      <c r="M344" s="246"/>
      <c r="N344" s="274"/>
      <c r="O344" s="274"/>
      <c r="P344" s="274"/>
      <c r="Q344" s="274"/>
      <c r="R344" s="274"/>
      <c r="S344" s="274"/>
      <c r="T344" s="274"/>
      <c r="U344" s="274"/>
      <c r="V344" s="274"/>
      <c r="W344" s="274"/>
      <c r="X344" s="274"/>
      <c r="Y344" s="274"/>
      <c r="Z344" s="274"/>
      <c r="AA344" s="274"/>
      <c r="AB344" s="274"/>
      <c r="AC344" s="274"/>
      <c r="AD344" s="274"/>
      <c r="AE344" s="274"/>
      <c r="AF344" s="274"/>
      <c r="AG344" s="274"/>
      <c r="AH344" s="274"/>
      <c r="AI344" s="274"/>
      <c r="AJ344" s="274"/>
      <c r="AK344" s="274"/>
      <c r="AL344" s="274"/>
      <c r="AM344" s="274"/>
      <c r="AN344" s="247"/>
      <c r="AO344" s="247"/>
      <c r="AP344" s="247"/>
      <c r="AQ344" s="247"/>
      <c r="AR344" s="247"/>
      <c r="AS344" s="247"/>
      <c r="AT344" s="247"/>
      <c r="AU344" s="247"/>
      <c r="AV344" s="247"/>
      <c r="AW344" s="274"/>
      <c r="AX344" s="274"/>
      <c r="AY344" s="274"/>
      <c r="AZ344" s="274"/>
      <c r="BA344" s="274"/>
      <c r="BB344" s="274"/>
      <c r="BC344" s="274"/>
      <c r="BD344" s="274"/>
      <c r="BE344" s="274"/>
      <c r="BF344" s="274"/>
      <c r="BG344" s="274"/>
      <c r="BH344" s="274"/>
      <c r="BI344" s="274"/>
      <c r="BJ344" s="274"/>
      <c r="BK344" s="274"/>
      <c r="BL344" s="274"/>
      <c r="BM344" s="274"/>
      <c r="BN344" s="274"/>
      <c r="BO344" s="274"/>
      <c r="BP344" s="274"/>
      <c r="BQ344" s="274"/>
      <c r="BR344" s="274"/>
      <c r="BS344" s="274"/>
      <c r="BT344" s="274"/>
      <c r="BU344" s="274"/>
      <c r="BV344" s="274"/>
      <c r="BW344" s="274"/>
      <c r="BX344" s="274"/>
      <c r="BY344" s="274"/>
    </row>
    <row r="345" spans="1:77" s="249" customFormat="1" ht="18" hidden="1" customHeight="1">
      <c r="B345" s="250"/>
      <c r="C345" s="246"/>
      <c r="D345" s="246"/>
      <c r="E345" s="246"/>
      <c r="F345" s="246"/>
      <c r="G345" s="246"/>
      <c r="H345" s="246"/>
      <c r="I345" s="246"/>
      <c r="J345" s="246"/>
      <c r="K345" s="246"/>
      <c r="L345" s="246"/>
      <c r="M345" s="246"/>
      <c r="N345" s="274"/>
      <c r="O345" s="274"/>
      <c r="P345" s="274"/>
      <c r="Q345" s="274"/>
      <c r="R345" s="274"/>
      <c r="S345" s="274"/>
      <c r="T345" s="274"/>
      <c r="U345" s="274"/>
      <c r="V345" s="274"/>
      <c r="W345" s="274"/>
      <c r="X345" s="274"/>
      <c r="Y345" s="274"/>
      <c r="Z345" s="274"/>
      <c r="AA345" s="274"/>
      <c r="AB345" s="274"/>
      <c r="AC345" s="274"/>
      <c r="AD345" s="274"/>
      <c r="AE345" s="274"/>
      <c r="AF345" s="274"/>
      <c r="AG345" s="274"/>
      <c r="AH345" s="274"/>
      <c r="AI345" s="274"/>
      <c r="AJ345" s="274"/>
      <c r="AK345" s="274"/>
      <c r="AL345" s="274"/>
      <c r="AM345" s="274"/>
      <c r="AN345" s="247"/>
      <c r="AO345" s="247"/>
      <c r="AP345" s="247"/>
      <c r="AQ345" s="247"/>
      <c r="AR345" s="247"/>
      <c r="AS345" s="247"/>
      <c r="AT345" s="247"/>
      <c r="AU345" s="247"/>
      <c r="AV345" s="247"/>
      <c r="AW345" s="274"/>
      <c r="AX345" s="274"/>
      <c r="AY345" s="274"/>
      <c r="AZ345" s="274"/>
      <c r="BA345" s="274"/>
      <c r="BB345" s="274"/>
      <c r="BC345" s="274"/>
      <c r="BD345" s="274"/>
      <c r="BE345" s="274"/>
      <c r="BF345" s="274"/>
      <c r="BG345" s="274"/>
      <c r="BH345" s="274"/>
      <c r="BI345" s="274"/>
      <c r="BJ345" s="274"/>
      <c r="BK345" s="274"/>
      <c r="BL345" s="274"/>
      <c r="BM345" s="274"/>
      <c r="BN345" s="274"/>
      <c r="BO345" s="274"/>
      <c r="BP345" s="274"/>
      <c r="BQ345" s="274"/>
      <c r="BR345" s="274"/>
      <c r="BS345" s="274"/>
      <c r="BT345" s="274"/>
      <c r="BU345" s="274"/>
      <c r="BV345" s="274"/>
      <c r="BW345" s="274"/>
      <c r="BX345" s="274"/>
      <c r="BY345" s="274"/>
    </row>
    <row r="346" spans="1:77" s="249" customFormat="1" ht="54" hidden="1" customHeight="1">
      <c r="B346" s="250"/>
      <c r="C346" s="246"/>
      <c r="D346" s="246"/>
      <c r="E346" s="246"/>
      <c r="F346" s="246"/>
      <c r="G346" s="246"/>
      <c r="H346" s="246"/>
      <c r="I346" s="246"/>
      <c r="J346" s="246"/>
      <c r="K346" s="246"/>
      <c r="L346" s="246"/>
      <c r="M346" s="246"/>
      <c r="N346" s="274"/>
      <c r="O346" s="274"/>
      <c r="P346" s="274"/>
      <c r="Q346" s="274"/>
      <c r="R346" s="274"/>
      <c r="S346" s="274"/>
      <c r="T346" s="274"/>
      <c r="U346" s="274"/>
      <c r="V346" s="274"/>
      <c r="W346" s="274"/>
      <c r="X346" s="274"/>
      <c r="Y346" s="274"/>
      <c r="Z346" s="274"/>
      <c r="AA346" s="274"/>
      <c r="AB346" s="274"/>
      <c r="AC346" s="274"/>
      <c r="AD346" s="274"/>
      <c r="AE346" s="274"/>
      <c r="AF346" s="274"/>
      <c r="AG346" s="274"/>
      <c r="AH346" s="274"/>
      <c r="AI346" s="274"/>
      <c r="AJ346" s="274"/>
      <c r="AK346" s="274"/>
      <c r="AL346" s="274"/>
      <c r="AM346" s="274"/>
      <c r="AN346" s="247"/>
      <c r="AO346" s="247"/>
      <c r="AP346" s="247"/>
      <c r="AQ346" s="247"/>
      <c r="AR346" s="247"/>
      <c r="AS346" s="247"/>
      <c r="AT346" s="247"/>
      <c r="AU346" s="247"/>
      <c r="AV346" s="247"/>
      <c r="AW346" s="274"/>
      <c r="AX346" s="274"/>
      <c r="AY346" s="274"/>
      <c r="AZ346" s="274"/>
      <c r="BA346" s="274"/>
      <c r="BB346" s="274"/>
      <c r="BC346" s="274"/>
      <c r="BD346" s="274"/>
      <c r="BE346" s="274"/>
      <c r="BF346" s="274"/>
      <c r="BG346" s="274"/>
      <c r="BH346" s="274"/>
      <c r="BI346" s="274"/>
      <c r="BJ346" s="274"/>
      <c r="BK346" s="274"/>
      <c r="BL346" s="274"/>
      <c r="BM346" s="274"/>
      <c r="BN346" s="274"/>
      <c r="BO346" s="274"/>
      <c r="BP346" s="274"/>
      <c r="BQ346" s="274"/>
      <c r="BR346" s="274"/>
      <c r="BS346" s="274"/>
      <c r="BT346" s="274"/>
      <c r="BU346" s="274"/>
      <c r="BV346" s="274"/>
      <c r="BW346" s="274"/>
      <c r="BX346" s="274"/>
      <c r="BY346" s="274"/>
    </row>
    <row r="347" spans="1:77" s="249" customFormat="1" ht="18" hidden="1" customHeight="1">
      <c r="B347" s="250"/>
      <c r="C347" s="246"/>
      <c r="D347" s="246"/>
      <c r="E347" s="246"/>
      <c r="F347" s="246"/>
      <c r="G347" s="246"/>
      <c r="H347" s="246"/>
      <c r="I347" s="246"/>
      <c r="J347" s="246"/>
      <c r="K347" s="246"/>
      <c r="L347" s="246"/>
      <c r="M347" s="246"/>
      <c r="N347" s="274"/>
      <c r="O347" s="274"/>
      <c r="P347" s="274"/>
      <c r="Q347" s="274"/>
      <c r="R347" s="274"/>
      <c r="S347" s="274"/>
      <c r="T347" s="274"/>
      <c r="U347" s="274"/>
      <c r="V347" s="274"/>
      <c r="W347" s="274"/>
      <c r="X347" s="274"/>
      <c r="Y347" s="274"/>
      <c r="Z347" s="274"/>
      <c r="AA347" s="274"/>
      <c r="AB347" s="274"/>
      <c r="AC347" s="274"/>
      <c r="AD347" s="274"/>
      <c r="AE347" s="274"/>
      <c r="AF347" s="274"/>
      <c r="AG347" s="274"/>
      <c r="AH347" s="274"/>
      <c r="AI347" s="274"/>
      <c r="AJ347" s="274"/>
      <c r="AK347" s="274"/>
      <c r="AL347" s="274"/>
      <c r="AM347" s="274"/>
      <c r="AN347" s="247"/>
      <c r="AO347" s="247"/>
      <c r="AP347" s="247"/>
      <c r="AQ347" s="247"/>
      <c r="AR347" s="247"/>
      <c r="AS347" s="247"/>
      <c r="AT347" s="247"/>
      <c r="AU347" s="247"/>
      <c r="AV347" s="247"/>
      <c r="AW347" s="274"/>
      <c r="AX347" s="274"/>
      <c r="AY347" s="274"/>
      <c r="AZ347" s="274"/>
      <c r="BA347" s="274"/>
      <c r="BB347" s="274"/>
      <c r="BC347" s="274"/>
      <c r="BD347" s="274"/>
      <c r="BE347" s="274"/>
      <c r="BF347" s="274"/>
      <c r="BG347" s="274"/>
      <c r="BH347" s="274"/>
      <c r="BI347" s="274"/>
      <c r="BJ347" s="274"/>
      <c r="BK347" s="274"/>
      <c r="BL347" s="274"/>
      <c r="BM347" s="274"/>
      <c r="BN347" s="274"/>
      <c r="BO347" s="274"/>
      <c r="BP347" s="274"/>
      <c r="BQ347" s="274"/>
      <c r="BR347" s="274"/>
      <c r="BS347" s="274"/>
      <c r="BT347" s="274"/>
      <c r="BU347" s="274"/>
      <c r="BV347" s="274"/>
      <c r="BW347" s="274"/>
      <c r="BX347" s="274"/>
      <c r="BY347" s="274"/>
    </row>
    <row r="348" spans="1:77" s="249" customFormat="1" ht="18" hidden="1" customHeight="1">
      <c r="B348" s="250"/>
      <c r="C348" s="246"/>
      <c r="D348" s="246"/>
      <c r="E348" s="246"/>
      <c r="F348" s="246"/>
      <c r="G348" s="246"/>
      <c r="H348" s="246"/>
      <c r="I348" s="246"/>
      <c r="J348" s="246"/>
      <c r="K348" s="246"/>
      <c r="L348" s="246"/>
      <c r="M348" s="246"/>
      <c r="N348" s="274"/>
      <c r="O348" s="274"/>
      <c r="P348" s="274"/>
      <c r="Q348" s="274"/>
      <c r="R348" s="274"/>
      <c r="S348" s="274"/>
      <c r="T348" s="274"/>
      <c r="U348" s="274"/>
      <c r="V348" s="274"/>
      <c r="W348" s="274"/>
      <c r="X348" s="274"/>
      <c r="Y348" s="274"/>
      <c r="Z348" s="274"/>
      <c r="AA348" s="274"/>
      <c r="AB348" s="274"/>
      <c r="AC348" s="274"/>
      <c r="AD348" s="274"/>
      <c r="AE348" s="274"/>
      <c r="AF348" s="274"/>
      <c r="AG348" s="274"/>
      <c r="AH348" s="274"/>
      <c r="AI348" s="274"/>
      <c r="AJ348" s="274"/>
      <c r="AK348" s="274"/>
      <c r="AL348" s="274"/>
      <c r="AM348" s="274"/>
      <c r="AN348" s="247"/>
      <c r="AO348" s="247"/>
      <c r="AP348" s="247"/>
      <c r="AQ348" s="247"/>
      <c r="AR348" s="247"/>
      <c r="AS348" s="247"/>
      <c r="AT348" s="247"/>
      <c r="AU348" s="247"/>
      <c r="AV348" s="247"/>
      <c r="AW348" s="274"/>
      <c r="AX348" s="274"/>
      <c r="AY348" s="274"/>
      <c r="AZ348" s="274"/>
      <c r="BA348" s="274"/>
      <c r="BB348" s="274"/>
      <c r="BC348" s="274"/>
      <c r="BD348" s="274"/>
      <c r="BE348" s="274"/>
      <c r="BF348" s="274"/>
      <c r="BG348" s="274"/>
      <c r="BH348" s="274"/>
      <c r="BI348" s="274"/>
      <c r="BJ348" s="274"/>
      <c r="BK348" s="274"/>
      <c r="BL348" s="274"/>
      <c r="BM348" s="274"/>
      <c r="BN348" s="274"/>
      <c r="BO348" s="274"/>
      <c r="BP348" s="274"/>
      <c r="BQ348" s="274"/>
      <c r="BR348" s="274"/>
      <c r="BS348" s="274"/>
      <c r="BT348" s="274"/>
      <c r="BU348" s="274"/>
      <c r="BV348" s="274"/>
      <c r="BW348" s="274"/>
      <c r="BX348" s="274"/>
      <c r="BY348" s="274"/>
    </row>
    <row r="349" spans="1:77" s="249" customFormat="1" ht="18" hidden="1" customHeight="1">
      <c r="B349" s="250"/>
      <c r="C349" s="246"/>
      <c r="D349" s="246"/>
      <c r="E349" s="246"/>
      <c r="F349" s="246"/>
      <c r="G349" s="246"/>
      <c r="H349" s="246"/>
      <c r="I349" s="246"/>
      <c r="J349" s="246"/>
      <c r="K349" s="246"/>
      <c r="L349" s="246"/>
      <c r="M349" s="246"/>
      <c r="N349" s="274"/>
      <c r="O349" s="274"/>
      <c r="P349" s="274"/>
      <c r="Q349" s="274"/>
      <c r="R349" s="274"/>
      <c r="S349" s="274"/>
      <c r="T349" s="274"/>
      <c r="U349" s="274"/>
      <c r="V349" s="274"/>
      <c r="W349" s="274"/>
      <c r="X349" s="274"/>
      <c r="Y349" s="274"/>
      <c r="Z349" s="274"/>
      <c r="AA349" s="274"/>
      <c r="AB349" s="274"/>
      <c r="AC349" s="274"/>
      <c r="AD349" s="274"/>
      <c r="AE349" s="274"/>
      <c r="AF349" s="274"/>
      <c r="AG349" s="274"/>
      <c r="AH349" s="274"/>
      <c r="AI349" s="274"/>
      <c r="AJ349" s="274"/>
      <c r="AK349" s="274"/>
      <c r="AL349" s="274"/>
      <c r="AM349" s="274"/>
      <c r="AN349" s="247"/>
      <c r="AO349" s="247"/>
      <c r="AP349" s="247"/>
      <c r="AQ349" s="247"/>
      <c r="AR349" s="247"/>
      <c r="AS349" s="247"/>
      <c r="AT349" s="247"/>
      <c r="AU349" s="247"/>
      <c r="AV349" s="247"/>
      <c r="AW349" s="274"/>
      <c r="AX349" s="274"/>
      <c r="AY349" s="274"/>
      <c r="AZ349" s="274"/>
      <c r="BA349" s="274"/>
      <c r="BB349" s="274"/>
      <c r="BC349" s="274"/>
      <c r="BD349" s="274"/>
      <c r="BE349" s="274"/>
      <c r="BF349" s="274"/>
      <c r="BG349" s="274"/>
      <c r="BH349" s="274"/>
      <c r="BI349" s="274"/>
      <c r="BJ349" s="274"/>
      <c r="BK349" s="274"/>
      <c r="BL349" s="274"/>
      <c r="BM349" s="274"/>
      <c r="BN349" s="274"/>
      <c r="BO349" s="274"/>
      <c r="BP349" s="274"/>
      <c r="BQ349" s="274"/>
      <c r="BR349" s="274"/>
      <c r="BS349" s="274"/>
      <c r="BT349" s="274"/>
      <c r="BU349" s="274"/>
      <c r="BV349" s="274"/>
      <c r="BW349" s="274"/>
      <c r="BX349" s="274"/>
      <c r="BY349" s="274"/>
    </row>
    <row r="350" spans="1:77" s="249" customFormat="1" ht="18" hidden="1" customHeight="1">
      <c r="B350" s="250"/>
      <c r="C350" s="246"/>
      <c r="D350" s="246"/>
      <c r="E350" s="246"/>
      <c r="F350" s="246"/>
      <c r="G350" s="246"/>
      <c r="H350" s="246"/>
      <c r="I350" s="246"/>
      <c r="J350" s="246"/>
      <c r="K350" s="246"/>
      <c r="L350" s="246"/>
      <c r="M350" s="246"/>
      <c r="N350" s="274"/>
      <c r="O350" s="274"/>
      <c r="P350" s="274"/>
      <c r="Q350" s="274"/>
      <c r="R350" s="274"/>
      <c r="S350" s="274"/>
      <c r="T350" s="274"/>
      <c r="U350" s="274"/>
      <c r="V350" s="274"/>
      <c r="W350" s="274"/>
      <c r="X350" s="274"/>
      <c r="Y350" s="274"/>
      <c r="Z350" s="274"/>
      <c r="AA350" s="274"/>
      <c r="AB350" s="274"/>
      <c r="AC350" s="274"/>
      <c r="AD350" s="274"/>
      <c r="AE350" s="274"/>
      <c r="AF350" s="274"/>
      <c r="AG350" s="274"/>
      <c r="AH350" s="274"/>
      <c r="AI350" s="274"/>
      <c r="AJ350" s="274"/>
      <c r="AK350" s="274"/>
      <c r="AL350" s="274"/>
      <c r="AM350" s="274"/>
      <c r="AN350" s="247"/>
      <c r="AO350" s="247"/>
      <c r="AP350" s="247"/>
      <c r="AQ350" s="247"/>
      <c r="AR350" s="247"/>
      <c r="AS350" s="247"/>
      <c r="AT350" s="247"/>
      <c r="AU350" s="247"/>
      <c r="AV350" s="247"/>
      <c r="AW350" s="274"/>
      <c r="AX350" s="274"/>
      <c r="AY350" s="274"/>
      <c r="AZ350" s="274"/>
      <c r="BA350" s="274"/>
      <c r="BB350" s="274"/>
      <c r="BC350" s="274"/>
      <c r="BD350" s="274"/>
      <c r="BE350" s="274"/>
      <c r="BF350" s="274"/>
      <c r="BG350" s="274"/>
      <c r="BH350" s="274"/>
      <c r="BI350" s="274"/>
      <c r="BJ350" s="274"/>
      <c r="BK350" s="274"/>
      <c r="BL350" s="274"/>
      <c r="BM350" s="274"/>
      <c r="BN350" s="274"/>
      <c r="BO350" s="274"/>
      <c r="BP350" s="274"/>
      <c r="BQ350" s="274"/>
      <c r="BR350" s="274"/>
      <c r="BS350" s="274"/>
      <c r="BT350" s="274"/>
      <c r="BU350" s="274"/>
      <c r="BV350" s="274"/>
      <c r="BW350" s="274"/>
      <c r="BX350" s="274"/>
      <c r="BY350" s="274"/>
    </row>
    <row r="351" spans="1:77" s="249" customFormat="1" ht="18" hidden="1" customHeight="1">
      <c r="B351" s="250"/>
      <c r="C351" s="246"/>
      <c r="D351" s="246"/>
      <c r="E351" s="246"/>
      <c r="F351" s="246"/>
      <c r="G351" s="246"/>
      <c r="H351" s="246"/>
      <c r="I351" s="246"/>
      <c r="J351" s="246"/>
      <c r="K351" s="246"/>
      <c r="L351" s="246"/>
      <c r="M351" s="246"/>
      <c r="N351" s="274"/>
      <c r="O351" s="274"/>
      <c r="P351" s="274"/>
      <c r="Q351" s="274"/>
      <c r="R351" s="274"/>
      <c r="S351" s="274"/>
      <c r="T351" s="274"/>
      <c r="U351" s="274"/>
      <c r="V351" s="274"/>
      <c r="W351" s="274"/>
      <c r="X351" s="274"/>
      <c r="Y351" s="274"/>
      <c r="Z351" s="274"/>
      <c r="AA351" s="274"/>
      <c r="AB351" s="274"/>
      <c r="AC351" s="274"/>
      <c r="AD351" s="274"/>
      <c r="AE351" s="274"/>
      <c r="AF351" s="274"/>
      <c r="AG351" s="274"/>
      <c r="AH351" s="274"/>
      <c r="AI351" s="274"/>
      <c r="AJ351" s="274"/>
      <c r="AK351" s="274"/>
      <c r="AL351" s="274"/>
      <c r="AM351" s="274"/>
      <c r="AN351" s="247"/>
      <c r="AO351" s="247"/>
      <c r="AP351" s="247"/>
      <c r="AQ351" s="247"/>
      <c r="AR351" s="247"/>
      <c r="AS351" s="247"/>
      <c r="AT351" s="247"/>
      <c r="AU351" s="247"/>
      <c r="AV351" s="247"/>
      <c r="AW351" s="274"/>
      <c r="AX351" s="274"/>
      <c r="AY351" s="274"/>
      <c r="AZ351" s="274"/>
      <c r="BA351" s="274"/>
      <c r="BB351" s="274"/>
      <c r="BC351" s="274"/>
      <c r="BD351" s="274"/>
      <c r="BE351" s="274"/>
      <c r="BF351" s="274"/>
      <c r="BG351" s="274"/>
      <c r="BH351" s="274"/>
      <c r="BI351" s="274"/>
      <c r="BJ351" s="274"/>
      <c r="BK351" s="274"/>
      <c r="BL351" s="274"/>
      <c r="BM351" s="274"/>
      <c r="BN351" s="274"/>
      <c r="BO351" s="274"/>
      <c r="BP351" s="274"/>
      <c r="BQ351" s="274"/>
      <c r="BR351" s="274"/>
      <c r="BS351" s="274"/>
      <c r="BT351" s="274"/>
      <c r="BU351" s="274"/>
      <c r="BV351" s="274"/>
      <c r="BW351" s="274"/>
      <c r="BX351" s="274"/>
      <c r="BY351" s="274"/>
    </row>
    <row r="352" spans="1:77" s="249" customFormat="1" ht="18" hidden="1" customHeight="1">
      <c r="B352" s="250"/>
      <c r="C352" s="246"/>
      <c r="D352" s="246"/>
      <c r="E352" s="246"/>
      <c r="F352" s="246"/>
      <c r="G352" s="246"/>
      <c r="H352" s="246"/>
      <c r="I352" s="246"/>
      <c r="J352" s="246"/>
      <c r="K352" s="246"/>
      <c r="L352" s="246"/>
      <c r="M352" s="246"/>
      <c r="N352" s="274"/>
      <c r="O352" s="274"/>
      <c r="P352" s="274"/>
      <c r="Q352" s="274"/>
      <c r="R352" s="274"/>
      <c r="S352" s="274"/>
      <c r="T352" s="274"/>
      <c r="U352" s="274"/>
      <c r="V352" s="274"/>
      <c r="W352" s="274"/>
      <c r="X352" s="274"/>
      <c r="Y352" s="274"/>
      <c r="Z352" s="274"/>
      <c r="AA352" s="274"/>
      <c r="AB352" s="274"/>
      <c r="AC352" s="274"/>
      <c r="AD352" s="274"/>
      <c r="AE352" s="274"/>
      <c r="AF352" s="274"/>
      <c r="AG352" s="274"/>
      <c r="AH352" s="274"/>
      <c r="AI352" s="274"/>
      <c r="AJ352" s="274"/>
      <c r="AK352" s="274"/>
      <c r="AL352" s="274"/>
      <c r="AM352" s="274"/>
      <c r="AN352" s="247"/>
      <c r="AO352" s="247"/>
      <c r="AP352" s="247"/>
      <c r="AQ352" s="247"/>
      <c r="AR352" s="247"/>
      <c r="AS352" s="247"/>
      <c r="AT352" s="247"/>
      <c r="AU352" s="247"/>
      <c r="AV352" s="247"/>
      <c r="AW352" s="274"/>
      <c r="AX352" s="274"/>
      <c r="AY352" s="274"/>
      <c r="AZ352" s="274"/>
      <c r="BA352" s="274"/>
      <c r="BB352" s="274"/>
      <c r="BC352" s="274"/>
      <c r="BD352" s="274"/>
      <c r="BE352" s="274"/>
      <c r="BF352" s="274"/>
      <c r="BG352" s="274"/>
      <c r="BH352" s="274"/>
      <c r="BI352" s="274"/>
      <c r="BJ352" s="274"/>
      <c r="BK352" s="274"/>
      <c r="BL352" s="274"/>
      <c r="BM352" s="274"/>
      <c r="BN352" s="274"/>
      <c r="BO352" s="274"/>
      <c r="BP352" s="274"/>
      <c r="BQ352" s="274"/>
      <c r="BR352" s="274"/>
      <c r="BS352" s="274"/>
      <c r="BT352" s="274"/>
      <c r="BU352" s="274"/>
      <c r="BV352" s="274"/>
      <c r="BW352" s="274"/>
      <c r="BX352" s="274"/>
      <c r="BY352" s="274"/>
    </row>
    <row r="353" spans="2:77" s="249" customFormat="1" ht="18" hidden="1" customHeight="1">
      <c r="B353" s="250"/>
      <c r="C353" s="246"/>
      <c r="D353" s="246"/>
      <c r="E353" s="246"/>
      <c r="F353" s="246"/>
      <c r="G353" s="246"/>
      <c r="H353" s="246"/>
      <c r="I353" s="246"/>
      <c r="J353" s="246"/>
      <c r="K353" s="246"/>
      <c r="L353" s="246"/>
      <c r="M353" s="246"/>
      <c r="N353" s="274"/>
      <c r="O353" s="274"/>
      <c r="P353" s="274"/>
      <c r="Q353" s="274"/>
      <c r="R353" s="274"/>
      <c r="S353" s="274"/>
      <c r="T353" s="274"/>
      <c r="U353" s="274"/>
      <c r="V353" s="274"/>
      <c r="W353" s="274"/>
      <c r="X353" s="274"/>
      <c r="Y353" s="274"/>
      <c r="Z353" s="274"/>
      <c r="AA353" s="274"/>
      <c r="AB353" s="274"/>
      <c r="AC353" s="274"/>
      <c r="AD353" s="274"/>
      <c r="AE353" s="274"/>
      <c r="AF353" s="274"/>
      <c r="AG353" s="274"/>
      <c r="AH353" s="274"/>
      <c r="AI353" s="274"/>
      <c r="AJ353" s="274"/>
      <c r="AK353" s="274"/>
      <c r="AL353" s="274"/>
      <c r="AM353" s="274"/>
      <c r="AN353" s="247"/>
      <c r="AO353" s="247"/>
      <c r="AP353" s="247"/>
      <c r="AQ353" s="247"/>
      <c r="AR353" s="247"/>
      <c r="AS353" s="247"/>
      <c r="AT353" s="247"/>
      <c r="AU353" s="247"/>
      <c r="AV353" s="247"/>
      <c r="AW353" s="274"/>
      <c r="AX353" s="274"/>
      <c r="AY353" s="274"/>
      <c r="AZ353" s="274"/>
      <c r="BA353" s="274"/>
      <c r="BB353" s="274"/>
      <c r="BC353" s="274"/>
      <c r="BD353" s="274"/>
      <c r="BE353" s="274"/>
      <c r="BF353" s="274"/>
      <c r="BG353" s="274"/>
      <c r="BH353" s="274"/>
      <c r="BI353" s="274"/>
      <c r="BJ353" s="274"/>
      <c r="BK353" s="274"/>
      <c r="BL353" s="274"/>
      <c r="BM353" s="274"/>
      <c r="BN353" s="274"/>
      <c r="BO353" s="274"/>
      <c r="BP353" s="274"/>
      <c r="BQ353" s="274"/>
      <c r="BR353" s="274"/>
      <c r="BS353" s="274"/>
      <c r="BT353" s="274"/>
      <c r="BU353" s="274"/>
      <c r="BV353" s="274"/>
      <c r="BW353" s="274"/>
      <c r="BX353" s="274"/>
      <c r="BY353" s="274"/>
    </row>
    <row r="354" spans="2:77" s="249" customFormat="1" ht="18" hidden="1" customHeight="1">
      <c r="B354" s="250"/>
      <c r="C354" s="246"/>
      <c r="D354" s="246"/>
      <c r="E354" s="246"/>
      <c r="F354" s="246"/>
      <c r="G354" s="246"/>
      <c r="H354" s="246"/>
      <c r="I354" s="246"/>
      <c r="J354" s="246"/>
      <c r="K354" s="246"/>
      <c r="L354" s="246"/>
      <c r="M354" s="246"/>
      <c r="N354" s="274"/>
      <c r="O354" s="274"/>
      <c r="P354" s="274"/>
      <c r="Q354" s="274"/>
      <c r="R354" s="274"/>
      <c r="S354" s="274"/>
      <c r="T354" s="274"/>
      <c r="U354" s="274"/>
      <c r="V354" s="274"/>
      <c r="W354" s="274"/>
      <c r="X354" s="274"/>
      <c r="Y354" s="274"/>
      <c r="Z354" s="274"/>
      <c r="AA354" s="274"/>
      <c r="AB354" s="274"/>
      <c r="AC354" s="274"/>
      <c r="AD354" s="274"/>
      <c r="AE354" s="274"/>
      <c r="AF354" s="274"/>
      <c r="AG354" s="274"/>
      <c r="AH354" s="274"/>
      <c r="AI354" s="274"/>
      <c r="AJ354" s="274"/>
      <c r="AK354" s="274"/>
      <c r="AL354" s="274"/>
      <c r="AM354" s="274"/>
      <c r="AN354" s="247"/>
      <c r="AO354" s="247"/>
      <c r="AP354" s="247"/>
      <c r="AQ354" s="247"/>
      <c r="AR354" s="247"/>
      <c r="AS354" s="247"/>
      <c r="AT354" s="247"/>
      <c r="AU354" s="247"/>
      <c r="AV354" s="247"/>
      <c r="AW354" s="274"/>
      <c r="AX354" s="274"/>
      <c r="AY354" s="274"/>
      <c r="AZ354" s="274"/>
      <c r="BA354" s="274"/>
      <c r="BB354" s="274"/>
      <c r="BC354" s="274"/>
      <c r="BD354" s="274"/>
      <c r="BE354" s="274"/>
      <c r="BF354" s="274"/>
      <c r="BG354" s="274"/>
      <c r="BH354" s="274"/>
      <c r="BI354" s="274"/>
      <c r="BJ354" s="274"/>
      <c r="BK354" s="274"/>
      <c r="BL354" s="274"/>
      <c r="BM354" s="274"/>
      <c r="BN354" s="274"/>
      <c r="BO354" s="274"/>
      <c r="BP354" s="274"/>
      <c r="BQ354" s="274"/>
      <c r="BR354" s="274"/>
      <c r="BS354" s="274"/>
      <c r="BT354" s="274"/>
      <c r="BU354" s="274"/>
      <c r="BV354" s="274"/>
      <c r="BW354" s="274"/>
      <c r="BX354" s="274"/>
      <c r="BY354" s="274"/>
    </row>
    <row r="355" spans="2:77" s="249" customFormat="1" ht="18" hidden="1" customHeight="1">
      <c r="B355" s="250"/>
      <c r="C355" s="246"/>
      <c r="D355" s="246"/>
      <c r="E355" s="246"/>
      <c r="F355" s="246"/>
      <c r="G355" s="246"/>
      <c r="H355" s="246"/>
      <c r="I355" s="246"/>
      <c r="J355" s="246"/>
      <c r="K355" s="246"/>
      <c r="L355" s="246"/>
      <c r="M355" s="246"/>
      <c r="N355" s="274"/>
      <c r="O355" s="274"/>
      <c r="P355" s="274"/>
      <c r="Q355" s="274"/>
      <c r="R355" s="274"/>
      <c r="S355" s="274"/>
      <c r="T355" s="274"/>
      <c r="U355" s="274"/>
      <c r="V355" s="274"/>
      <c r="W355" s="274"/>
      <c r="X355" s="274"/>
      <c r="Y355" s="274"/>
      <c r="Z355" s="274"/>
      <c r="AA355" s="274"/>
      <c r="AB355" s="274"/>
      <c r="AC355" s="274"/>
      <c r="AD355" s="274"/>
      <c r="AE355" s="274"/>
      <c r="AF355" s="274"/>
      <c r="AG355" s="274"/>
      <c r="AH355" s="274"/>
      <c r="AI355" s="274"/>
      <c r="AJ355" s="274"/>
      <c r="AK355" s="274"/>
      <c r="AL355" s="274"/>
      <c r="AM355" s="274"/>
      <c r="AN355" s="247"/>
      <c r="AO355" s="247"/>
      <c r="AP355" s="247"/>
      <c r="AQ355" s="247"/>
      <c r="AR355" s="247"/>
      <c r="AS355" s="247"/>
      <c r="AT355" s="247"/>
      <c r="AU355" s="247"/>
      <c r="AV355" s="247"/>
      <c r="AW355" s="274"/>
      <c r="AX355" s="274"/>
      <c r="AY355" s="274"/>
      <c r="AZ355" s="274"/>
      <c r="BA355" s="274"/>
      <c r="BB355" s="274"/>
      <c r="BC355" s="274"/>
      <c r="BD355" s="274"/>
      <c r="BE355" s="274"/>
      <c r="BF355" s="274"/>
      <c r="BG355" s="274"/>
      <c r="BH355" s="274"/>
      <c r="BI355" s="274"/>
      <c r="BJ355" s="274"/>
      <c r="BK355" s="274"/>
      <c r="BL355" s="274"/>
      <c r="BM355" s="274"/>
      <c r="BN355" s="274"/>
      <c r="BO355" s="274"/>
      <c r="BP355" s="274"/>
      <c r="BQ355" s="274"/>
      <c r="BR355" s="274"/>
      <c r="BS355" s="274"/>
      <c r="BT355" s="274"/>
      <c r="BU355" s="274"/>
      <c r="BV355" s="274"/>
      <c r="BW355" s="274"/>
      <c r="BX355" s="274"/>
      <c r="BY355" s="274"/>
    </row>
    <row r="356" spans="2:77" s="249" customFormat="1" ht="18" hidden="1" customHeight="1">
      <c r="B356" s="250"/>
      <c r="C356" s="246"/>
      <c r="D356" s="246"/>
      <c r="E356" s="246"/>
      <c r="F356" s="246"/>
      <c r="G356" s="246"/>
      <c r="H356" s="246"/>
      <c r="I356" s="246"/>
      <c r="J356" s="246"/>
      <c r="K356" s="246"/>
      <c r="L356" s="246"/>
      <c r="M356" s="246"/>
      <c r="N356" s="274"/>
      <c r="O356" s="274"/>
      <c r="P356" s="274"/>
      <c r="Q356" s="274"/>
      <c r="R356" s="274"/>
      <c r="S356" s="274"/>
      <c r="T356" s="274"/>
      <c r="U356" s="274"/>
      <c r="V356" s="274"/>
      <c r="W356" s="274"/>
      <c r="X356" s="274"/>
      <c r="Y356" s="274"/>
      <c r="Z356" s="274"/>
      <c r="AA356" s="274"/>
      <c r="AB356" s="274"/>
      <c r="AC356" s="274"/>
      <c r="AD356" s="274"/>
      <c r="AE356" s="274"/>
      <c r="AF356" s="274"/>
      <c r="AG356" s="274"/>
      <c r="AH356" s="274"/>
      <c r="AI356" s="274"/>
      <c r="AJ356" s="274"/>
      <c r="AK356" s="274"/>
      <c r="AL356" s="274"/>
      <c r="AM356" s="274"/>
      <c r="AN356" s="247"/>
      <c r="AO356" s="247"/>
      <c r="AP356" s="247"/>
      <c r="AQ356" s="247"/>
      <c r="AR356" s="247"/>
      <c r="AS356" s="247"/>
      <c r="AT356" s="247"/>
      <c r="AU356" s="247"/>
      <c r="AV356" s="247"/>
      <c r="AW356" s="274"/>
      <c r="AX356" s="274"/>
      <c r="AY356" s="274"/>
      <c r="AZ356" s="274"/>
      <c r="BA356" s="274"/>
      <c r="BB356" s="274"/>
      <c r="BC356" s="274"/>
      <c r="BD356" s="274"/>
      <c r="BE356" s="274"/>
      <c r="BF356" s="274"/>
      <c r="BG356" s="274"/>
      <c r="BH356" s="274"/>
      <c r="BI356" s="274"/>
      <c r="BJ356" s="274"/>
      <c r="BK356" s="274"/>
      <c r="BL356" s="274"/>
      <c r="BM356" s="274"/>
      <c r="BN356" s="274"/>
      <c r="BO356" s="274"/>
      <c r="BP356" s="274"/>
      <c r="BQ356" s="274"/>
      <c r="BR356" s="274"/>
      <c r="BS356" s="274"/>
      <c r="BT356" s="274"/>
      <c r="BU356" s="274"/>
      <c r="BV356" s="274"/>
      <c r="BW356" s="274"/>
      <c r="BX356" s="274"/>
      <c r="BY356" s="274"/>
    </row>
    <row r="357" spans="2:77" s="249" customFormat="1" ht="18" hidden="1" customHeight="1">
      <c r="B357" s="250"/>
      <c r="C357" s="246"/>
      <c r="D357" s="246"/>
      <c r="E357" s="246"/>
      <c r="F357" s="246"/>
      <c r="G357" s="246"/>
      <c r="H357" s="246"/>
      <c r="I357" s="246"/>
      <c r="J357" s="246"/>
      <c r="K357" s="246"/>
      <c r="L357" s="246"/>
      <c r="M357" s="246"/>
      <c r="N357" s="274"/>
      <c r="O357" s="274"/>
      <c r="P357" s="274"/>
      <c r="Q357" s="274"/>
      <c r="R357" s="274"/>
      <c r="S357" s="274"/>
      <c r="T357" s="274"/>
      <c r="U357" s="274"/>
      <c r="V357" s="274"/>
      <c r="W357" s="274"/>
      <c r="X357" s="274"/>
      <c r="Y357" s="274"/>
      <c r="Z357" s="274"/>
      <c r="AA357" s="274"/>
      <c r="AB357" s="274"/>
      <c r="AC357" s="274"/>
      <c r="AD357" s="274"/>
      <c r="AE357" s="274"/>
      <c r="AF357" s="274"/>
      <c r="AG357" s="274"/>
      <c r="AH357" s="274"/>
      <c r="AI357" s="274"/>
      <c r="AJ357" s="274"/>
      <c r="AK357" s="274"/>
      <c r="AL357" s="274"/>
      <c r="AM357" s="274"/>
      <c r="AN357" s="247"/>
      <c r="AO357" s="247"/>
      <c r="AP357" s="247"/>
      <c r="AQ357" s="247"/>
      <c r="AR357" s="247"/>
      <c r="AS357" s="247"/>
      <c r="AT357" s="247"/>
      <c r="AU357" s="247"/>
      <c r="AV357" s="247"/>
      <c r="AW357" s="274"/>
      <c r="AX357" s="274"/>
      <c r="AY357" s="274"/>
      <c r="AZ357" s="274"/>
      <c r="BA357" s="274"/>
      <c r="BB357" s="274"/>
      <c r="BC357" s="274"/>
      <c r="BD357" s="274"/>
      <c r="BE357" s="274"/>
      <c r="BF357" s="274"/>
      <c r="BG357" s="274"/>
      <c r="BH357" s="274"/>
      <c r="BI357" s="274"/>
      <c r="BJ357" s="274"/>
      <c r="BK357" s="274"/>
      <c r="BL357" s="274"/>
      <c r="BM357" s="274"/>
      <c r="BN357" s="274"/>
      <c r="BO357" s="274"/>
      <c r="BP357" s="274"/>
      <c r="BQ357" s="274"/>
      <c r="BR357" s="274"/>
      <c r="BS357" s="274"/>
      <c r="BT357" s="274"/>
      <c r="BU357" s="274"/>
      <c r="BV357" s="274"/>
      <c r="BW357" s="274"/>
      <c r="BX357" s="274"/>
      <c r="BY357" s="274"/>
    </row>
    <row r="358" spans="2:77" s="249" customFormat="1" ht="18" hidden="1" customHeight="1">
      <c r="B358" s="250"/>
      <c r="C358" s="246"/>
      <c r="D358" s="246"/>
      <c r="E358" s="246"/>
      <c r="F358" s="246"/>
      <c r="G358" s="246"/>
      <c r="H358" s="246"/>
      <c r="I358" s="246"/>
      <c r="J358" s="246"/>
      <c r="K358" s="246"/>
      <c r="L358" s="246"/>
      <c r="M358" s="246"/>
      <c r="N358" s="274"/>
      <c r="O358" s="274"/>
      <c r="P358" s="274"/>
      <c r="Q358" s="274"/>
      <c r="R358" s="274"/>
      <c r="S358" s="274"/>
      <c r="T358" s="274"/>
      <c r="U358" s="274"/>
      <c r="V358" s="274"/>
      <c r="W358" s="274"/>
      <c r="X358" s="274"/>
      <c r="Y358" s="274"/>
      <c r="Z358" s="274"/>
      <c r="AA358" s="274"/>
      <c r="AB358" s="274"/>
      <c r="AC358" s="274"/>
      <c r="AD358" s="274"/>
      <c r="AE358" s="274"/>
      <c r="AF358" s="274"/>
      <c r="AG358" s="274"/>
      <c r="AH358" s="274"/>
      <c r="AI358" s="274"/>
      <c r="AJ358" s="274"/>
      <c r="AK358" s="274"/>
      <c r="AL358" s="274"/>
      <c r="AM358" s="274"/>
      <c r="AN358" s="247"/>
      <c r="AO358" s="247"/>
      <c r="AP358" s="247"/>
      <c r="AQ358" s="247"/>
      <c r="AR358" s="247"/>
      <c r="AS358" s="247"/>
      <c r="AT358" s="247"/>
      <c r="AU358" s="247"/>
      <c r="AV358" s="247"/>
      <c r="AW358" s="274"/>
      <c r="AX358" s="274"/>
      <c r="AY358" s="274"/>
      <c r="AZ358" s="274"/>
      <c r="BA358" s="274"/>
      <c r="BB358" s="274"/>
      <c r="BC358" s="274"/>
      <c r="BD358" s="274"/>
      <c r="BE358" s="274"/>
      <c r="BF358" s="274"/>
      <c r="BG358" s="274"/>
      <c r="BH358" s="274"/>
      <c r="BI358" s="274"/>
      <c r="BJ358" s="274"/>
      <c r="BK358" s="274"/>
      <c r="BL358" s="274"/>
      <c r="BM358" s="274"/>
      <c r="BN358" s="274"/>
      <c r="BO358" s="274"/>
      <c r="BP358" s="274"/>
      <c r="BQ358" s="274"/>
      <c r="BR358" s="274"/>
      <c r="BS358" s="274"/>
      <c r="BT358" s="274"/>
      <c r="BU358" s="274"/>
      <c r="BV358" s="274"/>
      <c r="BW358" s="274"/>
      <c r="BX358" s="274"/>
      <c r="BY358" s="274"/>
    </row>
    <row r="359" spans="2:77" s="249" customFormat="1" ht="18" hidden="1" customHeight="1">
      <c r="B359" s="250"/>
      <c r="C359" s="246"/>
      <c r="D359" s="246"/>
      <c r="E359" s="246"/>
      <c r="F359" s="246"/>
      <c r="G359" s="246"/>
      <c r="H359" s="246"/>
      <c r="I359" s="246"/>
      <c r="J359" s="246"/>
      <c r="K359" s="246"/>
      <c r="L359" s="246"/>
      <c r="M359" s="246"/>
      <c r="N359" s="274"/>
      <c r="O359" s="274"/>
      <c r="P359" s="274"/>
      <c r="Q359" s="274"/>
      <c r="R359" s="274"/>
      <c r="S359" s="274"/>
      <c r="T359" s="274"/>
      <c r="U359" s="274"/>
      <c r="V359" s="274"/>
      <c r="W359" s="274"/>
      <c r="X359" s="274"/>
      <c r="Y359" s="274"/>
      <c r="Z359" s="274"/>
      <c r="AA359" s="274"/>
      <c r="AB359" s="274"/>
      <c r="AC359" s="274"/>
      <c r="AD359" s="274"/>
      <c r="AE359" s="274"/>
      <c r="AF359" s="274"/>
      <c r="AG359" s="274"/>
      <c r="AH359" s="274"/>
      <c r="AI359" s="274"/>
      <c r="AJ359" s="274"/>
      <c r="AK359" s="274"/>
      <c r="AL359" s="274"/>
      <c r="AM359" s="274"/>
      <c r="AN359" s="247"/>
      <c r="AO359" s="247"/>
      <c r="AP359" s="247"/>
      <c r="AQ359" s="247"/>
      <c r="AR359" s="247"/>
      <c r="AS359" s="247"/>
      <c r="AT359" s="247"/>
      <c r="AU359" s="247"/>
      <c r="AV359" s="247"/>
      <c r="AW359" s="274"/>
      <c r="AX359" s="274"/>
      <c r="AY359" s="274"/>
      <c r="AZ359" s="274"/>
      <c r="BA359" s="274"/>
      <c r="BB359" s="274"/>
      <c r="BC359" s="274"/>
      <c r="BD359" s="274"/>
      <c r="BE359" s="274"/>
      <c r="BF359" s="274"/>
      <c r="BG359" s="274"/>
      <c r="BH359" s="274"/>
      <c r="BI359" s="274"/>
      <c r="BJ359" s="274"/>
      <c r="BK359" s="274"/>
      <c r="BL359" s="274"/>
      <c r="BM359" s="274"/>
      <c r="BN359" s="274"/>
      <c r="BO359" s="274"/>
      <c r="BP359" s="274"/>
      <c r="BQ359" s="274"/>
      <c r="BR359" s="274"/>
      <c r="BS359" s="274"/>
      <c r="BT359" s="274"/>
      <c r="BU359" s="274"/>
      <c r="BV359" s="274"/>
      <c r="BW359" s="274"/>
      <c r="BX359" s="274"/>
      <c r="BY359" s="274"/>
    </row>
    <row r="360" spans="2:77" s="249" customFormat="1" ht="18" hidden="1" customHeight="1">
      <c r="B360" s="250"/>
      <c r="C360" s="246"/>
      <c r="D360" s="246"/>
      <c r="E360" s="246"/>
      <c r="F360" s="246"/>
      <c r="G360" s="246"/>
      <c r="H360" s="246"/>
      <c r="I360" s="246"/>
      <c r="J360" s="246"/>
      <c r="K360" s="246"/>
      <c r="L360" s="246"/>
      <c r="M360" s="246"/>
      <c r="N360" s="274"/>
      <c r="O360" s="274"/>
      <c r="P360" s="274"/>
      <c r="Q360" s="274"/>
      <c r="R360" s="274"/>
      <c r="S360" s="274"/>
      <c r="T360" s="274"/>
      <c r="U360" s="274"/>
      <c r="V360" s="274"/>
      <c r="W360" s="274"/>
      <c r="X360" s="274"/>
      <c r="Y360" s="274"/>
      <c r="Z360" s="274"/>
      <c r="AA360" s="274"/>
      <c r="AB360" s="274"/>
      <c r="AC360" s="274"/>
      <c r="AD360" s="274"/>
      <c r="AE360" s="274"/>
      <c r="AF360" s="274"/>
      <c r="AG360" s="274"/>
      <c r="AH360" s="274"/>
      <c r="AI360" s="274"/>
      <c r="AJ360" s="274"/>
      <c r="AK360" s="274"/>
      <c r="AL360" s="274"/>
      <c r="AM360" s="274"/>
      <c r="AN360" s="247"/>
      <c r="AO360" s="247"/>
      <c r="AP360" s="247"/>
      <c r="AQ360" s="247"/>
      <c r="AR360" s="247"/>
      <c r="AS360" s="247"/>
      <c r="AT360" s="247"/>
      <c r="AU360" s="247"/>
      <c r="AV360" s="247"/>
      <c r="AW360" s="274"/>
      <c r="AX360" s="274"/>
      <c r="AY360" s="274"/>
      <c r="AZ360" s="274"/>
      <c r="BA360" s="274"/>
      <c r="BB360" s="274"/>
      <c r="BC360" s="274"/>
      <c r="BD360" s="274"/>
      <c r="BE360" s="274"/>
      <c r="BF360" s="274"/>
      <c r="BG360" s="274"/>
      <c r="BH360" s="274"/>
      <c r="BI360" s="274"/>
      <c r="BJ360" s="274"/>
      <c r="BK360" s="274"/>
      <c r="BL360" s="274"/>
      <c r="BM360" s="274"/>
      <c r="BN360" s="274"/>
      <c r="BO360" s="274"/>
      <c r="BP360" s="274"/>
      <c r="BQ360" s="274"/>
      <c r="BR360" s="274"/>
      <c r="BS360" s="274"/>
      <c r="BT360" s="274"/>
      <c r="BU360" s="274"/>
      <c r="BV360" s="274"/>
      <c r="BW360" s="274"/>
      <c r="BX360" s="274"/>
      <c r="BY360" s="274"/>
    </row>
    <row r="361" spans="2:77" s="249" customFormat="1" ht="18" hidden="1" customHeight="1">
      <c r="B361" s="250"/>
      <c r="C361" s="246"/>
      <c r="D361" s="246"/>
      <c r="E361" s="246"/>
      <c r="F361" s="246"/>
      <c r="G361" s="246"/>
      <c r="H361" s="246"/>
      <c r="I361" s="246"/>
      <c r="J361" s="246"/>
      <c r="K361" s="246"/>
      <c r="L361" s="246"/>
      <c r="M361" s="246"/>
      <c r="N361" s="274"/>
      <c r="O361" s="274"/>
      <c r="P361" s="274"/>
      <c r="Q361" s="274"/>
      <c r="R361" s="274"/>
      <c r="S361" s="274"/>
      <c r="T361" s="274"/>
      <c r="U361" s="274"/>
      <c r="V361" s="274"/>
      <c r="W361" s="274"/>
      <c r="X361" s="274"/>
      <c r="Y361" s="274"/>
      <c r="Z361" s="274"/>
      <c r="AA361" s="274"/>
      <c r="AB361" s="274"/>
      <c r="AC361" s="274"/>
      <c r="AD361" s="274"/>
      <c r="AE361" s="274"/>
      <c r="AF361" s="274"/>
      <c r="AG361" s="274"/>
      <c r="AH361" s="274"/>
      <c r="AI361" s="274"/>
      <c r="AJ361" s="274"/>
      <c r="AK361" s="274"/>
      <c r="AL361" s="274"/>
      <c r="AM361" s="274"/>
      <c r="AN361" s="247"/>
      <c r="AO361" s="247"/>
      <c r="AP361" s="247"/>
      <c r="AQ361" s="247"/>
      <c r="AR361" s="247"/>
      <c r="AS361" s="247"/>
      <c r="AT361" s="247"/>
      <c r="AU361" s="247"/>
      <c r="AV361" s="247"/>
      <c r="AW361" s="274"/>
      <c r="AX361" s="274"/>
      <c r="AY361" s="274"/>
      <c r="AZ361" s="274"/>
      <c r="BA361" s="274"/>
      <c r="BB361" s="274"/>
      <c r="BC361" s="274"/>
      <c r="BD361" s="274"/>
      <c r="BE361" s="274"/>
      <c r="BF361" s="274"/>
      <c r="BG361" s="274"/>
      <c r="BH361" s="274"/>
      <c r="BI361" s="274"/>
      <c r="BJ361" s="274"/>
      <c r="BK361" s="274"/>
      <c r="BL361" s="274"/>
      <c r="BM361" s="274"/>
      <c r="BN361" s="274"/>
      <c r="BO361" s="274"/>
      <c r="BP361" s="274"/>
      <c r="BQ361" s="274"/>
      <c r="BR361" s="274"/>
      <c r="BS361" s="274"/>
      <c r="BT361" s="274"/>
      <c r="BU361" s="274"/>
      <c r="BV361" s="274"/>
      <c r="BW361" s="274"/>
      <c r="BX361" s="274"/>
      <c r="BY361" s="274"/>
    </row>
    <row r="362" spans="2:77" s="249" customFormat="1" ht="18" hidden="1" customHeight="1">
      <c r="B362" s="250"/>
      <c r="C362" s="246"/>
      <c r="D362" s="246"/>
      <c r="E362" s="246"/>
      <c r="F362" s="246"/>
      <c r="G362" s="246"/>
      <c r="H362" s="246"/>
      <c r="I362" s="246"/>
      <c r="J362" s="246"/>
      <c r="K362" s="246"/>
      <c r="L362" s="246"/>
      <c r="M362" s="246"/>
      <c r="N362" s="274"/>
      <c r="O362" s="274"/>
      <c r="P362" s="274"/>
      <c r="Q362" s="274"/>
      <c r="R362" s="274"/>
      <c r="S362" s="274"/>
      <c r="T362" s="274"/>
      <c r="U362" s="274"/>
      <c r="V362" s="274"/>
      <c r="W362" s="274"/>
      <c r="X362" s="274"/>
      <c r="Y362" s="274"/>
      <c r="Z362" s="274"/>
      <c r="AA362" s="274"/>
      <c r="AB362" s="274"/>
      <c r="AC362" s="274"/>
      <c r="AD362" s="274"/>
      <c r="AE362" s="274"/>
      <c r="AF362" s="274"/>
      <c r="AG362" s="274"/>
      <c r="AH362" s="274"/>
      <c r="AI362" s="274"/>
      <c r="AJ362" s="274"/>
      <c r="AK362" s="274"/>
      <c r="AL362" s="274"/>
      <c r="AM362" s="274"/>
      <c r="AN362" s="247"/>
      <c r="AO362" s="247"/>
      <c r="AP362" s="247"/>
      <c r="AQ362" s="247"/>
      <c r="AR362" s="247"/>
      <c r="AS362" s="247"/>
      <c r="AT362" s="247"/>
      <c r="AU362" s="247"/>
      <c r="AV362" s="247"/>
      <c r="AW362" s="274"/>
      <c r="AX362" s="274"/>
      <c r="AY362" s="274"/>
      <c r="AZ362" s="274"/>
      <c r="BA362" s="274"/>
      <c r="BB362" s="274"/>
      <c r="BC362" s="274"/>
      <c r="BD362" s="274"/>
      <c r="BE362" s="274"/>
      <c r="BF362" s="274"/>
      <c r="BG362" s="274"/>
      <c r="BH362" s="274"/>
      <c r="BI362" s="274"/>
      <c r="BJ362" s="274"/>
      <c r="BK362" s="274"/>
      <c r="BL362" s="274"/>
      <c r="BM362" s="274"/>
      <c r="BN362" s="274"/>
      <c r="BO362" s="274"/>
      <c r="BP362" s="274"/>
      <c r="BQ362" s="274"/>
      <c r="BR362" s="274"/>
      <c r="BS362" s="274"/>
      <c r="BT362" s="274"/>
      <c r="BU362" s="274"/>
      <c r="BV362" s="274"/>
      <c r="BW362" s="274"/>
      <c r="BX362" s="274"/>
      <c r="BY362" s="274"/>
    </row>
    <row r="363" spans="2:77" s="249" customFormat="1" ht="18" hidden="1" customHeight="1">
      <c r="B363" s="250"/>
      <c r="C363" s="246"/>
      <c r="D363" s="246"/>
      <c r="E363" s="246"/>
      <c r="F363" s="246"/>
      <c r="G363" s="246"/>
      <c r="H363" s="246"/>
      <c r="I363" s="246"/>
      <c r="J363" s="246"/>
      <c r="K363" s="246"/>
      <c r="L363" s="246"/>
      <c r="M363" s="246"/>
      <c r="N363" s="274"/>
      <c r="O363" s="274"/>
      <c r="P363" s="274"/>
      <c r="Q363" s="274"/>
      <c r="R363" s="274"/>
      <c r="S363" s="274"/>
      <c r="T363" s="274"/>
      <c r="U363" s="274"/>
      <c r="V363" s="274"/>
      <c r="W363" s="274"/>
      <c r="X363" s="274"/>
      <c r="Y363" s="274"/>
      <c r="Z363" s="274"/>
      <c r="AA363" s="274"/>
      <c r="AB363" s="274"/>
      <c r="AC363" s="274"/>
      <c r="AD363" s="274"/>
      <c r="AE363" s="274"/>
      <c r="AF363" s="274"/>
      <c r="AG363" s="274"/>
      <c r="AH363" s="274"/>
      <c r="AI363" s="274"/>
      <c r="AJ363" s="274"/>
      <c r="AK363" s="274"/>
      <c r="AL363" s="274"/>
      <c r="AM363" s="274"/>
      <c r="AN363" s="247"/>
      <c r="AO363" s="247"/>
      <c r="AP363" s="247"/>
      <c r="AQ363" s="247"/>
      <c r="AR363" s="247"/>
      <c r="AS363" s="247"/>
      <c r="AT363" s="247"/>
      <c r="AU363" s="247"/>
      <c r="AV363" s="247"/>
      <c r="AW363" s="274"/>
      <c r="AX363" s="274"/>
      <c r="AY363" s="274"/>
      <c r="AZ363" s="274"/>
      <c r="BA363" s="274"/>
      <c r="BB363" s="274"/>
      <c r="BC363" s="274"/>
      <c r="BD363" s="274"/>
      <c r="BE363" s="274"/>
      <c r="BF363" s="274"/>
      <c r="BG363" s="274"/>
      <c r="BH363" s="274"/>
      <c r="BI363" s="274"/>
      <c r="BJ363" s="274"/>
      <c r="BK363" s="274"/>
      <c r="BL363" s="274"/>
      <c r="BM363" s="274"/>
      <c r="BN363" s="274"/>
      <c r="BO363" s="274"/>
      <c r="BP363" s="274"/>
      <c r="BQ363" s="274"/>
      <c r="BR363" s="274"/>
      <c r="BS363" s="274"/>
      <c r="BT363" s="274"/>
      <c r="BU363" s="274"/>
      <c r="BV363" s="274"/>
      <c r="BW363" s="274"/>
      <c r="BX363" s="274"/>
      <c r="BY363" s="274"/>
    </row>
    <row r="364" spans="2:77" s="249" customFormat="1" ht="18" hidden="1" customHeight="1">
      <c r="B364" s="250"/>
      <c r="C364" s="246"/>
      <c r="D364" s="246"/>
      <c r="E364" s="246"/>
      <c r="F364" s="246"/>
      <c r="G364" s="246"/>
      <c r="H364" s="246"/>
      <c r="I364" s="246"/>
      <c r="J364" s="246"/>
      <c r="K364" s="246"/>
      <c r="L364" s="246"/>
      <c r="M364" s="246"/>
      <c r="N364" s="274"/>
      <c r="O364" s="274"/>
      <c r="P364" s="274"/>
      <c r="Q364" s="274"/>
      <c r="R364" s="274"/>
      <c r="S364" s="274"/>
      <c r="T364" s="274"/>
      <c r="U364" s="274"/>
      <c r="V364" s="274"/>
      <c r="W364" s="274"/>
      <c r="X364" s="274"/>
      <c r="Y364" s="274"/>
      <c r="Z364" s="274"/>
      <c r="AA364" s="274"/>
      <c r="AB364" s="274"/>
      <c r="AC364" s="274"/>
      <c r="AD364" s="274"/>
      <c r="AE364" s="274"/>
      <c r="AF364" s="274"/>
      <c r="AG364" s="274"/>
      <c r="AH364" s="274"/>
      <c r="AI364" s="274"/>
      <c r="AJ364" s="274"/>
      <c r="AK364" s="274"/>
      <c r="AL364" s="274"/>
      <c r="AM364" s="274"/>
      <c r="AN364" s="247"/>
      <c r="AO364" s="247"/>
      <c r="AP364" s="247"/>
      <c r="AQ364" s="247"/>
      <c r="AR364" s="247"/>
      <c r="AS364" s="247"/>
      <c r="AT364" s="247"/>
      <c r="AU364" s="247"/>
      <c r="AV364" s="247"/>
      <c r="AW364" s="274"/>
      <c r="AX364" s="274"/>
      <c r="AY364" s="274"/>
      <c r="AZ364" s="274"/>
      <c r="BA364" s="274"/>
      <c r="BB364" s="274"/>
      <c r="BC364" s="274"/>
      <c r="BD364" s="274"/>
      <c r="BE364" s="274"/>
      <c r="BF364" s="274"/>
      <c r="BG364" s="274"/>
      <c r="BH364" s="274"/>
      <c r="BI364" s="274"/>
      <c r="BJ364" s="274"/>
      <c r="BK364" s="274"/>
      <c r="BL364" s="274"/>
      <c r="BM364" s="274"/>
      <c r="BN364" s="274"/>
      <c r="BO364" s="274"/>
      <c r="BP364" s="274"/>
      <c r="BQ364" s="274"/>
      <c r="BR364" s="274"/>
      <c r="BS364" s="274"/>
      <c r="BT364" s="274"/>
      <c r="BU364" s="274"/>
      <c r="BV364" s="274"/>
      <c r="BW364" s="274"/>
      <c r="BX364" s="274"/>
      <c r="BY364" s="274"/>
    </row>
    <row r="365" spans="2:77" s="249" customFormat="1" ht="18" hidden="1" customHeight="1">
      <c r="B365" s="250"/>
      <c r="C365" s="246"/>
      <c r="D365" s="246"/>
      <c r="E365" s="246"/>
      <c r="F365" s="246"/>
      <c r="G365" s="246"/>
      <c r="H365" s="246"/>
      <c r="I365" s="246"/>
      <c r="J365" s="246"/>
      <c r="K365" s="246"/>
      <c r="L365" s="246"/>
      <c r="M365" s="246"/>
      <c r="N365" s="274"/>
      <c r="O365" s="274"/>
      <c r="P365" s="274"/>
      <c r="Q365" s="274"/>
      <c r="R365" s="274"/>
      <c r="S365" s="274"/>
      <c r="T365" s="274"/>
      <c r="U365" s="274"/>
      <c r="V365" s="274"/>
      <c r="W365" s="274"/>
      <c r="X365" s="274"/>
      <c r="Y365" s="274"/>
      <c r="Z365" s="274"/>
      <c r="AA365" s="274"/>
      <c r="AB365" s="274"/>
      <c r="AC365" s="274"/>
      <c r="AD365" s="274"/>
      <c r="AE365" s="274"/>
      <c r="AF365" s="274"/>
      <c r="AG365" s="274"/>
      <c r="AH365" s="274"/>
      <c r="AI365" s="274"/>
      <c r="AJ365" s="274"/>
      <c r="AK365" s="274"/>
      <c r="AL365" s="274"/>
      <c r="AM365" s="274"/>
      <c r="AN365" s="247"/>
      <c r="AO365" s="247"/>
      <c r="AP365" s="247"/>
      <c r="AQ365" s="247"/>
      <c r="AR365" s="247"/>
      <c r="AS365" s="247"/>
      <c r="AT365" s="247"/>
      <c r="AU365" s="247"/>
      <c r="AV365" s="247"/>
      <c r="AW365" s="274"/>
      <c r="AX365" s="274"/>
      <c r="AY365" s="274"/>
      <c r="AZ365" s="274"/>
      <c r="BA365" s="274"/>
      <c r="BB365" s="274"/>
      <c r="BC365" s="274"/>
      <c r="BD365" s="274"/>
      <c r="BE365" s="274"/>
      <c r="BF365" s="274"/>
      <c r="BG365" s="274"/>
      <c r="BH365" s="274"/>
      <c r="BI365" s="274"/>
      <c r="BJ365" s="274"/>
      <c r="BK365" s="274"/>
      <c r="BL365" s="274"/>
      <c r="BM365" s="274"/>
      <c r="BN365" s="274"/>
      <c r="BO365" s="274"/>
      <c r="BP365" s="274"/>
      <c r="BQ365" s="274"/>
      <c r="BR365" s="274"/>
      <c r="BS365" s="274"/>
      <c r="BT365" s="274"/>
      <c r="BU365" s="274"/>
      <c r="BV365" s="274"/>
      <c r="BW365" s="274"/>
      <c r="BX365" s="274"/>
      <c r="BY365" s="274"/>
    </row>
    <row r="366" spans="2:77" s="249" customFormat="1" ht="18" hidden="1" customHeight="1">
      <c r="B366" s="250"/>
      <c r="C366" s="246"/>
      <c r="D366" s="246"/>
      <c r="E366" s="246"/>
      <c r="F366" s="246"/>
      <c r="G366" s="246"/>
      <c r="H366" s="246"/>
      <c r="I366" s="246"/>
      <c r="J366" s="246"/>
      <c r="K366" s="246"/>
      <c r="L366" s="246"/>
      <c r="M366" s="246"/>
      <c r="N366" s="274"/>
      <c r="O366" s="274"/>
      <c r="P366" s="274"/>
      <c r="Q366" s="274"/>
      <c r="R366" s="274"/>
      <c r="S366" s="274"/>
      <c r="T366" s="274"/>
      <c r="U366" s="274"/>
      <c r="V366" s="274"/>
      <c r="W366" s="274"/>
      <c r="X366" s="274"/>
      <c r="Y366" s="274"/>
      <c r="Z366" s="274"/>
      <c r="AA366" s="274"/>
      <c r="AB366" s="274"/>
      <c r="AC366" s="274"/>
      <c r="AD366" s="274"/>
      <c r="AE366" s="274"/>
      <c r="AF366" s="274"/>
      <c r="AG366" s="274"/>
      <c r="AH366" s="274"/>
      <c r="AI366" s="274"/>
      <c r="AJ366" s="274"/>
      <c r="AK366" s="274"/>
      <c r="AL366" s="274"/>
      <c r="AM366" s="274"/>
      <c r="AN366" s="247"/>
      <c r="AO366" s="247"/>
      <c r="AP366" s="247"/>
      <c r="AQ366" s="247"/>
      <c r="AR366" s="247"/>
      <c r="AS366" s="247"/>
      <c r="AT366" s="247"/>
      <c r="AU366" s="247"/>
      <c r="AV366" s="247"/>
      <c r="AW366" s="274"/>
      <c r="AX366" s="274"/>
      <c r="AY366" s="274"/>
      <c r="AZ366" s="274"/>
      <c r="BA366" s="274"/>
      <c r="BB366" s="274"/>
      <c r="BC366" s="274"/>
      <c r="BD366" s="274"/>
      <c r="BE366" s="274"/>
      <c r="BF366" s="274"/>
      <c r="BG366" s="274"/>
      <c r="BH366" s="274"/>
      <c r="BI366" s="274"/>
      <c r="BJ366" s="274"/>
      <c r="BK366" s="274"/>
      <c r="BL366" s="274"/>
      <c r="BM366" s="274"/>
      <c r="BN366" s="274"/>
      <c r="BO366" s="274"/>
      <c r="BP366" s="274"/>
      <c r="BQ366" s="274"/>
      <c r="BR366" s="274"/>
      <c r="BS366" s="274"/>
      <c r="BT366" s="274"/>
      <c r="BU366" s="274"/>
      <c r="BV366" s="274"/>
      <c r="BW366" s="274"/>
      <c r="BX366" s="274"/>
      <c r="BY366" s="274"/>
    </row>
    <row r="367" spans="2:77" s="249" customFormat="1" ht="18" hidden="1" customHeight="1">
      <c r="B367" s="250"/>
      <c r="C367" s="246"/>
      <c r="D367" s="246"/>
      <c r="E367" s="246"/>
      <c r="F367" s="246"/>
      <c r="G367" s="246"/>
      <c r="H367" s="246"/>
      <c r="I367" s="246"/>
      <c r="J367" s="246"/>
      <c r="K367" s="246"/>
      <c r="L367" s="246"/>
      <c r="M367" s="246"/>
      <c r="N367" s="274"/>
      <c r="O367" s="274"/>
      <c r="P367" s="274"/>
      <c r="Q367" s="274"/>
      <c r="R367" s="274"/>
      <c r="S367" s="274"/>
      <c r="T367" s="274"/>
      <c r="U367" s="274"/>
      <c r="V367" s="274"/>
      <c r="W367" s="274"/>
      <c r="X367" s="274"/>
      <c r="Y367" s="274"/>
      <c r="Z367" s="274"/>
      <c r="AA367" s="274"/>
      <c r="AB367" s="274"/>
      <c r="AC367" s="274"/>
      <c r="AD367" s="274"/>
      <c r="AE367" s="274"/>
      <c r="AF367" s="274"/>
      <c r="AG367" s="274"/>
      <c r="AH367" s="274"/>
      <c r="AI367" s="274"/>
      <c r="AJ367" s="274"/>
      <c r="AK367" s="274"/>
      <c r="AL367" s="274"/>
      <c r="AM367" s="274"/>
      <c r="AN367" s="247"/>
      <c r="AO367" s="247"/>
      <c r="AP367" s="247"/>
      <c r="AQ367" s="247"/>
      <c r="AR367" s="247"/>
      <c r="AS367" s="247"/>
      <c r="AT367" s="247"/>
      <c r="AU367" s="247"/>
      <c r="AV367" s="247"/>
      <c r="AW367" s="274"/>
      <c r="AX367" s="274"/>
      <c r="AY367" s="274"/>
      <c r="AZ367" s="274"/>
      <c r="BA367" s="274"/>
      <c r="BB367" s="274"/>
      <c r="BC367" s="274"/>
      <c r="BD367" s="274"/>
      <c r="BE367" s="274"/>
      <c r="BF367" s="274"/>
      <c r="BG367" s="274"/>
      <c r="BH367" s="274"/>
      <c r="BI367" s="274"/>
      <c r="BJ367" s="274"/>
      <c r="BK367" s="274"/>
      <c r="BL367" s="274"/>
      <c r="BM367" s="274"/>
      <c r="BN367" s="274"/>
      <c r="BO367" s="274"/>
      <c r="BP367" s="274"/>
      <c r="BQ367" s="274"/>
      <c r="BR367" s="274"/>
      <c r="BS367" s="274"/>
      <c r="BT367" s="274"/>
      <c r="BU367" s="274"/>
      <c r="BV367" s="274"/>
      <c r="BW367" s="274"/>
      <c r="BX367" s="274"/>
      <c r="BY367" s="274"/>
    </row>
    <row r="368" spans="2:77" s="249" customFormat="1" ht="18" hidden="1" customHeight="1">
      <c r="B368" s="250"/>
      <c r="C368" s="246"/>
      <c r="D368" s="246"/>
      <c r="E368" s="246"/>
      <c r="F368" s="246"/>
      <c r="G368" s="246"/>
      <c r="H368" s="246"/>
      <c r="I368" s="246"/>
      <c r="J368" s="246"/>
      <c r="K368" s="246"/>
      <c r="L368" s="246"/>
      <c r="M368" s="246"/>
      <c r="N368" s="274"/>
      <c r="O368" s="274"/>
      <c r="P368" s="274"/>
      <c r="Q368" s="274"/>
      <c r="R368" s="274"/>
      <c r="S368" s="274"/>
      <c r="T368" s="274"/>
      <c r="U368" s="274"/>
      <c r="V368" s="274"/>
      <c r="W368" s="274"/>
      <c r="X368" s="274"/>
      <c r="Y368" s="274"/>
      <c r="Z368" s="274"/>
      <c r="AA368" s="274"/>
      <c r="AB368" s="274"/>
      <c r="AC368" s="274"/>
      <c r="AD368" s="274"/>
      <c r="AE368" s="274"/>
      <c r="AF368" s="274"/>
      <c r="AG368" s="274"/>
      <c r="AH368" s="274"/>
      <c r="AI368" s="274"/>
      <c r="AJ368" s="274"/>
      <c r="AK368" s="274"/>
      <c r="AL368" s="274"/>
      <c r="AM368" s="274"/>
      <c r="AN368" s="247"/>
      <c r="AO368" s="247"/>
      <c r="AP368" s="247"/>
      <c r="AQ368" s="247"/>
      <c r="AR368" s="247"/>
      <c r="AS368" s="247"/>
      <c r="AT368" s="247"/>
      <c r="AU368" s="247"/>
      <c r="AV368" s="247"/>
      <c r="AW368" s="274"/>
      <c r="AX368" s="274"/>
      <c r="AY368" s="274"/>
      <c r="AZ368" s="274"/>
      <c r="BA368" s="274"/>
      <c r="BB368" s="274"/>
      <c r="BC368" s="274"/>
      <c r="BD368" s="274"/>
      <c r="BE368" s="274"/>
      <c r="BF368" s="274"/>
      <c r="BG368" s="274"/>
      <c r="BH368" s="274"/>
      <c r="BI368" s="274"/>
      <c r="BJ368" s="274"/>
      <c r="BK368" s="274"/>
      <c r="BL368" s="274"/>
      <c r="BM368" s="274"/>
      <c r="BN368" s="274"/>
      <c r="BO368" s="274"/>
      <c r="BP368" s="274"/>
      <c r="BQ368" s="274"/>
      <c r="BR368" s="274"/>
      <c r="BS368" s="274"/>
      <c r="BT368" s="274"/>
      <c r="BU368" s="274"/>
      <c r="BV368" s="274"/>
      <c r="BW368" s="274"/>
      <c r="BX368" s="274"/>
      <c r="BY368" s="274"/>
    </row>
    <row r="369" spans="2:77" s="249" customFormat="1" ht="18" hidden="1" customHeight="1">
      <c r="B369" s="250"/>
      <c r="C369" s="246"/>
      <c r="D369" s="246"/>
      <c r="E369" s="246"/>
      <c r="F369" s="246"/>
      <c r="G369" s="246"/>
      <c r="H369" s="246"/>
      <c r="I369" s="246"/>
      <c r="J369" s="246"/>
      <c r="K369" s="246"/>
      <c r="L369" s="246"/>
      <c r="M369" s="246"/>
      <c r="N369" s="274"/>
      <c r="O369" s="274"/>
      <c r="P369" s="274"/>
      <c r="Q369" s="274"/>
      <c r="R369" s="274"/>
      <c r="S369" s="274"/>
      <c r="T369" s="274"/>
      <c r="U369" s="274"/>
      <c r="V369" s="274"/>
      <c r="W369" s="274"/>
      <c r="X369" s="274"/>
      <c r="Y369" s="274"/>
      <c r="Z369" s="274"/>
      <c r="AA369" s="274"/>
      <c r="AB369" s="274"/>
      <c r="AC369" s="274"/>
      <c r="AD369" s="274"/>
      <c r="AE369" s="274"/>
      <c r="AF369" s="274"/>
      <c r="AG369" s="274"/>
      <c r="AH369" s="274"/>
      <c r="AI369" s="274"/>
      <c r="AJ369" s="274"/>
      <c r="AK369" s="274"/>
      <c r="AL369" s="274"/>
      <c r="AM369" s="274"/>
      <c r="AN369" s="247"/>
      <c r="AO369" s="247"/>
      <c r="AP369" s="247"/>
      <c r="AQ369" s="247"/>
      <c r="AR369" s="247"/>
      <c r="AS369" s="247"/>
      <c r="AT369" s="247"/>
      <c r="AU369" s="247"/>
      <c r="AV369" s="247"/>
      <c r="AW369" s="274"/>
      <c r="AX369" s="274"/>
      <c r="AY369" s="274"/>
      <c r="AZ369" s="274"/>
      <c r="BA369" s="274"/>
      <c r="BB369" s="274"/>
      <c r="BC369" s="274"/>
      <c r="BD369" s="274"/>
      <c r="BE369" s="274"/>
      <c r="BF369" s="274"/>
      <c r="BG369" s="274"/>
      <c r="BH369" s="274"/>
      <c r="BI369" s="274"/>
      <c r="BJ369" s="274"/>
      <c r="BK369" s="274"/>
      <c r="BL369" s="274"/>
      <c r="BM369" s="274"/>
      <c r="BN369" s="274"/>
      <c r="BO369" s="274"/>
      <c r="BP369" s="274"/>
      <c r="BQ369" s="274"/>
      <c r="BR369" s="274"/>
      <c r="BS369" s="274"/>
      <c r="BT369" s="274"/>
      <c r="BU369" s="274"/>
      <c r="BV369" s="274"/>
      <c r="BW369" s="274"/>
      <c r="BX369" s="274"/>
      <c r="BY369" s="274"/>
    </row>
    <row r="370" spans="2:77" s="249" customFormat="1" ht="18" hidden="1" customHeight="1">
      <c r="B370" s="250"/>
      <c r="C370" s="246"/>
      <c r="D370" s="246"/>
      <c r="E370" s="246"/>
      <c r="F370" s="246"/>
      <c r="G370" s="246"/>
      <c r="H370" s="246"/>
      <c r="I370" s="246"/>
      <c r="J370" s="246"/>
      <c r="K370" s="246"/>
      <c r="L370" s="246"/>
      <c r="M370" s="246"/>
      <c r="N370" s="274"/>
      <c r="O370" s="274"/>
      <c r="P370" s="274"/>
      <c r="Q370" s="274"/>
      <c r="R370" s="274"/>
      <c r="S370" s="274"/>
      <c r="T370" s="274"/>
      <c r="U370" s="274"/>
      <c r="V370" s="274"/>
      <c r="W370" s="274"/>
      <c r="X370" s="274"/>
      <c r="Y370" s="274"/>
      <c r="Z370" s="274"/>
      <c r="AA370" s="274"/>
      <c r="AB370" s="274"/>
      <c r="AC370" s="274"/>
      <c r="AD370" s="274"/>
      <c r="AE370" s="274"/>
      <c r="AF370" s="274"/>
      <c r="AG370" s="274"/>
      <c r="AH370" s="274"/>
      <c r="AI370" s="274"/>
      <c r="AJ370" s="274"/>
      <c r="AK370" s="274"/>
      <c r="AL370" s="274"/>
      <c r="AM370" s="274"/>
      <c r="AN370" s="247"/>
      <c r="AO370" s="247"/>
      <c r="AP370" s="247"/>
      <c r="AQ370" s="247"/>
      <c r="AR370" s="247"/>
      <c r="AS370" s="247"/>
      <c r="AT370" s="247"/>
      <c r="AU370" s="247"/>
      <c r="AV370" s="247"/>
      <c r="AW370" s="274"/>
      <c r="AX370" s="274"/>
      <c r="AY370" s="274"/>
      <c r="AZ370" s="274"/>
      <c r="BA370" s="274"/>
      <c r="BB370" s="274"/>
      <c r="BC370" s="274"/>
      <c r="BD370" s="274"/>
      <c r="BE370" s="274"/>
      <c r="BF370" s="274"/>
      <c r="BG370" s="274"/>
      <c r="BH370" s="274"/>
      <c r="BI370" s="274"/>
      <c r="BJ370" s="274"/>
      <c r="BK370" s="274"/>
      <c r="BL370" s="274"/>
      <c r="BM370" s="274"/>
      <c r="BN370" s="274"/>
      <c r="BO370" s="274"/>
      <c r="BP370" s="274"/>
      <c r="BQ370" s="274"/>
      <c r="BR370" s="274"/>
      <c r="BS370" s="274"/>
      <c r="BT370" s="274"/>
      <c r="BU370" s="274"/>
      <c r="BV370" s="274"/>
      <c r="BW370" s="274"/>
      <c r="BX370" s="274"/>
      <c r="BY370" s="274"/>
    </row>
    <row r="371" spans="2:77" s="249" customFormat="1" ht="18" hidden="1" customHeight="1">
      <c r="B371" s="250"/>
      <c r="C371" s="246"/>
      <c r="D371" s="246"/>
      <c r="E371" s="246"/>
      <c r="F371" s="246"/>
      <c r="G371" s="246"/>
      <c r="H371" s="246"/>
      <c r="I371" s="246"/>
      <c r="J371" s="246"/>
      <c r="K371" s="246"/>
      <c r="L371" s="246"/>
      <c r="M371" s="246"/>
      <c r="N371" s="274"/>
      <c r="O371" s="274"/>
      <c r="P371" s="274"/>
      <c r="Q371" s="274"/>
      <c r="R371" s="274"/>
      <c r="S371" s="274"/>
      <c r="T371" s="274"/>
      <c r="U371" s="274"/>
      <c r="V371" s="274"/>
      <c r="W371" s="274"/>
      <c r="X371" s="274"/>
      <c r="Y371" s="274"/>
      <c r="Z371" s="274"/>
      <c r="AA371" s="274"/>
      <c r="AB371" s="274"/>
      <c r="AC371" s="274"/>
      <c r="AD371" s="274"/>
      <c r="AE371" s="274"/>
      <c r="AF371" s="274"/>
      <c r="AG371" s="274"/>
      <c r="AH371" s="274"/>
      <c r="AI371" s="274"/>
      <c r="AJ371" s="274"/>
      <c r="AK371" s="274"/>
      <c r="AL371" s="274"/>
      <c r="AM371" s="274"/>
      <c r="AN371" s="247"/>
      <c r="AO371" s="247"/>
      <c r="AP371" s="247"/>
      <c r="AQ371" s="247"/>
      <c r="AR371" s="247"/>
      <c r="AS371" s="247"/>
      <c r="AT371" s="247"/>
      <c r="AU371" s="247"/>
      <c r="AV371" s="247"/>
      <c r="AW371" s="274"/>
      <c r="AX371" s="274"/>
      <c r="AY371" s="274"/>
      <c r="AZ371" s="274"/>
      <c r="BA371" s="274"/>
      <c r="BB371" s="274"/>
      <c r="BC371" s="274"/>
      <c r="BD371" s="274"/>
      <c r="BE371" s="274"/>
      <c r="BF371" s="274"/>
      <c r="BG371" s="274"/>
      <c r="BH371" s="274"/>
      <c r="BI371" s="274"/>
      <c r="BJ371" s="274"/>
      <c r="BK371" s="274"/>
      <c r="BL371" s="274"/>
      <c r="BM371" s="274"/>
      <c r="BN371" s="274"/>
      <c r="BO371" s="274"/>
      <c r="BP371" s="274"/>
      <c r="BQ371" s="274"/>
      <c r="BR371" s="274"/>
      <c r="BS371" s="274"/>
      <c r="BT371" s="274"/>
      <c r="BU371" s="274"/>
      <c r="BV371" s="274"/>
      <c r="BW371" s="274"/>
      <c r="BX371" s="274"/>
      <c r="BY371" s="274"/>
    </row>
    <row r="372" spans="2:77" s="249" customFormat="1" ht="18" hidden="1" customHeight="1">
      <c r="B372" s="250"/>
      <c r="C372" s="246"/>
      <c r="D372" s="246"/>
      <c r="E372" s="246"/>
      <c r="F372" s="246"/>
      <c r="G372" s="246"/>
      <c r="H372" s="246"/>
      <c r="I372" s="246"/>
      <c r="J372" s="246"/>
      <c r="K372" s="246"/>
      <c r="L372" s="246"/>
      <c r="M372" s="246"/>
      <c r="N372" s="274"/>
      <c r="O372" s="274"/>
      <c r="P372" s="274"/>
      <c r="Q372" s="274"/>
      <c r="R372" s="274"/>
      <c r="S372" s="274"/>
      <c r="T372" s="274"/>
      <c r="U372" s="274"/>
      <c r="V372" s="274"/>
      <c r="W372" s="274"/>
      <c r="X372" s="274"/>
      <c r="Y372" s="274"/>
      <c r="Z372" s="274"/>
      <c r="AA372" s="274"/>
      <c r="AB372" s="274"/>
      <c r="AC372" s="274"/>
      <c r="AD372" s="274"/>
      <c r="AE372" s="274"/>
      <c r="AF372" s="274"/>
      <c r="AG372" s="274"/>
      <c r="AH372" s="274"/>
      <c r="AI372" s="274"/>
      <c r="AJ372" s="274"/>
      <c r="AK372" s="274"/>
      <c r="AL372" s="274"/>
      <c r="AM372" s="274"/>
      <c r="AN372" s="247"/>
      <c r="AO372" s="247"/>
      <c r="AP372" s="247"/>
      <c r="AQ372" s="247"/>
      <c r="AR372" s="247"/>
      <c r="AS372" s="247"/>
      <c r="AT372" s="247"/>
      <c r="AU372" s="247"/>
      <c r="AV372" s="247"/>
      <c r="AW372" s="274"/>
      <c r="AX372" s="274"/>
      <c r="AY372" s="274"/>
      <c r="AZ372" s="274"/>
      <c r="BA372" s="274"/>
      <c r="BB372" s="274"/>
      <c r="BC372" s="274"/>
      <c r="BD372" s="274"/>
      <c r="BE372" s="274"/>
      <c r="BF372" s="274"/>
      <c r="BG372" s="274"/>
      <c r="BH372" s="274"/>
      <c r="BI372" s="274"/>
      <c r="BJ372" s="274"/>
      <c r="BK372" s="274"/>
      <c r="BL372" s="274"/>
      <c r="BM372" s="274"/>
      <c r="BN372" s="274"/>
      <c r="BO372" s="274"/>
      <c r="BP372" s="274"/>
      <c r="BQ372" s="274"/>
      <c r="BR372" s="274"/>
      <c r="BS372" s="274"/>
      <c r="BT372" s="274"/>
      <c r="BU372" s="274"/>
      <c r="BV372" s="274"/>
      <c r="BW372" s="274"/>
      <c r="BX372" s="274"/>
      <c r="BY372" s="274"/>
    </row>
    <row r="373" spans="2:77" s="249" customFormat="1" ht="18" hidden="1" customHeight="1">
      <c r="B373" s="250"/>
      <c r="C373" s="246"/>
      <c r="D373" s="246"/>
      <c r="E373" s="246"/>
      <c r="F373" s="246"/>
      <c r="G373" s="246"/>
      <c r="H373" s="246"/>
      <c r="I373" s="246"/>
      <c r="J373" s="246"/>
      <c r="K373" s="246"/>
      <c r="L373" s="246"/>
      <c r="M373" s="246"/>
      <c r="N373" s="274"/>
      <c r="O373" s="274"/>
      <c r="P373" s="274"/>
      <c r="Q373" s="274"/>
      <c r="R373" s="274"/>
      <c r="S373" s="274"/>
      <c r="T373" s="274"/>
      <c r="U373" s="274"/>
      <c r="V373" s="274"/>
      <c r="W373" s="274"/>
      <c r="X373" s="274"/>
      <c r="Y373" s="274"/>
      <c r="Z373" s="274"/>
      <c r="AA373" s="274"/>
      <c r="AB373" s="274"/>
      <c r="AC373" s="274"/>
      <c r="AD373" s="274"/>
      <c r="AE373" s="274"/>
      <c r="AF373" s="274"/>
      <c r="AG373" s="274"/>
      <c r="AH373" s="274"/>
      <c r="AI373" s="274"/>
      <c r="AJ373" s="274"/>
      <c r="AK373" s="274"/>
      <c r="AL373" s="274"/>
      <c r="AM373" s="274"/>
      <c r="AN373" s="247"/>
      <c r="AO373" s="247"/>
      <c r="AP373" s="247"/>
      <c r="AQ373" s="247"/>
      <c r="AR373" s="247"/>
      <c r="AS373" s="247"/>
      <c r="AT373" s="247"/>
      <c r="AU373" s="247"/>
      <c r="AV373" s="247"/>
      <c r="AW373" s="274"/>
      <c r="AX373" s="274"/>
      <c r="AY373" s="274"/>
      <c r="AZ373" s="274"/>
      <c r="BA373" s="274"/>
      <c r="BB373" s="274"/>
      <c r="BC373" s="274"/>
      <c r="BD373" s="274"/>
      <c r="BE373" s="274"/>
      <c r="BF373" s="274"/>
      <c r="BG373" s="274"/>
      <c r="BH373" s="274"/>
      <c r="BI373" s="274"/>
      <c r="BJ373" s="274"/>
      <c r="BK373" s="274"/>
      <c r="BL373" s="274"/>
      <c r="BM373" s="274"/>
      <c r="BN373" s="274"/>
      <c r="BO373" s="274"/>
      <c r="BP373" s="274"/>
      <c r="BQ373" s="274"/>
      <c r="BR373" s="274"/>
      <c r="BS373" s="274"/>
      <c r="BT373" s="274"/>
      <c r="BU373" s="274"/>
      <c r="BV373" s="274"/>
      <c r="BW373" s="274"/>
      <c r="BX373" s="274"/>
      <c r="BY373" s="274"/>
    </row>
    <row r="374" spans="2:77" s="249" customFormat="1" ht="18" hidden="1" customHeight="1">
      <c r="B374" s="250"/>
      <c r="C374" s="246"/>
      <c r="D374" s="246"/>
      <c r="E374" s="246"/>
      <c r="F374" s="246"/>
      <c r="G374" s="246"/>
      <c r="H374" s="246"/>
      <c r="I374" s="246"/>
      <c r="J374" s="246"/>
      <c r="K374" s="246"/>
      <c r="L374" s="246"/>
      <c r="M374" s="246"/>
      <c r="N374" s="274"/>
      <c r="O374" s="274"/>
      <c r="P374" s="274"/>
      <c r="Q374" s="274"/>
      <c r="R374" s="274"/>
      <c r="S374" s="274"/>
      <c r="T374" s="274"/>
      <c r="U374" s="274"/>
      <c r="V374" s="274"/>
      <c r="W374" s="274"/>
      <c r="X374" s="274"/>
      <c r="Y374" s="274"/>
      <c r="Z374" s="274"/>
      <c r="AA374" s="274"/>
      <c r="AB374" s="274"/>
      <c r="AC374" s="274"/>
      <c r="AD374" s="274"/>
      <c r="AE374" s="274"/>
      <c r="AF374" s="274"/>
      <c r="AG374" s="274"/>
      <c r="AH374" s="274"/>
      <c r="AI374" s="274"/>
      <c r="AJ374" s="274"/>
      <c r="AK374" s="274"/>
      <c r="AL374" s="274"/>
      <c r="AM374" s="274"/>
      <c r="AN374" s="247"/>
      <c r="AO374" s="247"/>
      <c r="AP374" s="247"/>
      <c r="AQ374" s="247"/>
      <c r="AR374" s="247"/>
      <c r="AS374" s="247"/>
      <c r="AT374" s="247"/>
      <c r="AU374" s="247"/>
      <c r="AV374" s="247"/>
      <c r="AW374" s="274"/>
      <c r="AX374" s="274"/>
      <c r="AY374" s="274"/>
      <c r="AZ374" s="274"/>
      <c r="BA374" s="274"/>
      <c r="BB374" s="274"/>
      <c r="BC374" s="274"/>
      <c r="BD374" s="274"/>
      <c r="BE374" s="274"/>
      <c r="BF374" s="274"/>
      <c r="BG374" s="274"/>
      <c r="BH374" s="274"/>
      <c r="BI374" s="274"/>
      <c r="BJ374" s="274"/>
      <c r="BK374" s="274"/>
      <c r="BL374" s="274"/>
      <c r="BM374" s="274"/>
      <c r="BN374" s="274"/>
      <c r="BO374" s="274"/>
      <c r="BP374" s="274"/>
      <c r="BQ374" s="274"/>
      <c r="BR374" s="274"/>
      <c r="BS374" s="274"/>
      <c r="BT374" s="274"/>
      <c r="BU374" s="274"/>
      <c r="BV374" s="274"/>
      <c r="BW374" s="274"/>
      <c r="BX374" s="274"/>
      <c r="BY374" s="274"/>
    </row>
    <row r="375" spans="2:77" s="249" customFormat="1" ht="18" hidden="1" customHeight="1">
      <c r="B375" s="250"/>
      <c r="C375" s="246"/>
      <c r="D375" s="246"/>
      <c r="E375" s="246"/>
      <c r="F375" s="246"/>
      <c r="G375" s="246"/>
      <c r="H375" s="246"/>
      <c r="I375" s="246"/>
      <c r="J375" s="246"/>
      <c r="K375" s="246"/>
      <c r="L375" s="246"/>
      <c r="M375" s="246"/>
      <c r="N375" s="274"/>
      <c r="O375" s="274"/>
      <c r="P375" s="274"/>
      <c r="Q375" s="274"/>
      <c r="R375" s="274"/>
      <c r="S375" s="274"/>
      <c r="T375" s="274"/>
      <c r="U375" s="274"/>
      <c r="V375" s="274"/>
      <c r="W375" s="274"/>
      <c r="X375" s="274"/>
      <c r="Y375" s="274"/>
      <c r="Z375" s="274"/>
      <c r="AA375" s="274"/>
      <c r="AB375" s="274"/>
      <c r="AC375" s="274"/>
      <c r="AD375" s="274"/>
      <c r="AE375" s="274"/>
      <c r="AF375" s="274"/>
      <c r="AG375" s="274"/>
      <c r="AH375" s="274"/>
      <c r="AI375" s="274"/>
      <c r="AJ375" s="274"/>
      <c r="AK375" s="274"/>
      <c r="AL375" s="274"/>
      <c r="AM375" s="274"/>
      <c r="AN375" s="247"/>
      <c r="AO375" s="247"/>
      <c r="AP375" s="247"/>
      <c r="AQ375" s="247"/>
      <c r="AR375" s="247"/>
      <c r="AS375" s="247"/>
      <c r="AT375" s="247"/>
      <c r="AU375" s="247"/>
      <c r="AV375" s="247"/>
      <c r="AW375" s="274"/>
      <c r="AX375" s="274"/>
      <c r="AY375" s="274"/>
      <c r="AZ375" s="274"/>
      <c r="BA375" s="274"/>
      <c r="BB375" s="274"/>
      <c r="BC375" s="274"/>
      <c r="BD375" s="274"/>
      <c r="BE375" s="274"/>
      <c r="BF375" s="274"/>
      <c r="BG375" s="274"/>
      <c r="BH375" s="274"/>
      <c r="BI375" s="274"/>
      <c r="BJ375" s="274"/>
      <c r="BK375" s="274"/>
      <c r="BL375" s="274"/>
      <c r="BM375" s="274"/>
      <c r="BN375" s="274"/>
      <c r="BO375" s="274"/>
      <c r="BP375" s="274"/>
      <c r="BQ375" s="274"/>
      <c r="BR375" s="274"/>
      <c r="BS375" s="274"/>
      <c r="BT375" s="274"/>
      <c r="BU375" s="274"/>
      <c r="BV375" s="274"/>
      <c r="BW375" s="274"/>
      <c r="BX375" s="274"/>
      <c r="BY375" s="274"/>
    </row>
    <row r="376" spans="2:77" s="249" customFormat="1" ht="18" hidden="1" customHeight="1">
      <c r="B376" s="250"/>
      <c r="C376" s="246"/>
      <c r="D376" s="246"/>
      <c r="E376" s="246"/>
      <c r="F376" s="246"/>
      <c r="G376" s="246"/>
      <c r="H376" s="246"/>
      <c r="I376" s="246"/>
      <c r="J376" s="246"/>
      <c r="K376" s="246"/>
      <c r="L376" s="246"/>
      <c r="M376" s="246"/>
      <c r="N376" s="274"/>
      <c r="O376" s="274"/>
      <c r="P376" s="274"/>
      <c r="Q376" s="274"/>
      <c r="R376" s="274"/>
      <c r="S376" s="274"/>
      <c r="T376" s="274"/>
      <c r="U376" s="274"/>
      <c r="V376" s="274"/>
      <c r="W376" s="274"/>
      <c r="X376" s="274"/>
      <c r="Y376" s="274"/>
      <c r="Z376" s="274"/>
      <c r="AA376" s="274"/>
      <c r="AB376" s="274"/>
      <c r="AC376" s="274"/>
      <c r="AD376" s="274"/>
      <c r="AE376" s="274"/>
      <c r="AF376" s="274"/>
      <c r="AG376" s="274"/>
      <c r="AH376" s="274"/>
      <c r="AI376" s="274"/>
      <c r="AJ376" s="274"/>
      <c r="AK376" s="274"/>
      <c r="AL376" s="274"/>
      <c r="AM376" s="274"/>
      <c r="AN376" s="247"/>
      <c r="AO376" s="247"/>
      <c r="AP376" s="247"/>
      <c r="AQ376" s="247"/>
      <c r="AR376" s="247"/>
      <c r="AS376" s="247"/>
      <c r="AT376" s="247"/>
      <c r="AU376" s="247"/>
      <c r="AV376" s="247"/>
      <c r="AW376" s="274"/>
      <c r="AX376" s="274"/>
      <c r="AY376" s="274"/>
      <c r="AZ376" s="274"/>
      <c r="BA376" s="274"/>
      <c r="BB376" s="274"/>
      <c r="BC376" s="274"/>
      <c r="BD376" s="274"/>
      <c r="BE376" s="274"/>
      <c r="BF376" s="274"/>
      <c r="BG376" s="274"/>
      <c r="BH376" s="274"/>
      <c r="BI376" s="274"/>
      <c r="BJ376" s="274"/>
      <c r="BK376" s="274"/>
      <c r="BL376" s="274"/>
      <c r="BM376" s="274"/>
      <c r="BN376" s="274"/>
      <c r="BO376" s="274"/>
      <c r="BP376" s="274"/>
      <c r="BQ376" s="274"/>
      <c r="BR376" s="274"/>
      <c r="BS376" s="274"/>
      <c r="BT376" s="274"/>
      <c r="BU376" s="274"/>
      <c r="BV376" s="274"/>
      <c r="BW376" s="274"/>
      <c r="BX376" s="274"/>
      <c r="BY376" s="274"/>
    </row>
    <row r="377" spans="2:77" s="249" customFormat="1" ht="18" hidden="1" customHeight="1">
      <c r="B377" s="250"/>
      <c r="C377" s="246"/>
      <c r="D377" s="246"/>
      <c r="E377" s="246"/>
      <c r="F377" s="246"/>
      <c r="G377" s="246"/>
      <c r="H377" s="246"/>
      <c r="I377" s="246"/>
      <c r="J377" s="246"/>
      <c r="K377" s="246"/>
      <c r="L377" s="246"/>
      <c r="M377" s="246"/>
      <c r="N377" s="274"/>
      <c r="O377" s="274"/>
      <c r="P377" s="274"/>
      <c r="Q377" s="274"/>
      <c r="R377" s="274"/>
      <c r="S377" s="274"/>
      <c r="T377" s="274"/>
      <c r="U377" s="274"/>
      <c r="V377" s="274"/>
      <c r="W377" s="274"/>
      <c r="X377" s="274"/>
      <c r="Y377" s="274"/>
      <c r="Z377" s="274"/>
      <c r="AA377" s="274"/>
      <c r="AB377" s="274"/>
      <c r="AC377" s="274"/>
      <c r="AD377" s="274"/>
      <c r="AE377" s="274"/>
      <c r="AF377" s="274"/>
      <c r="AG377" s="274"/>
      <c r="AH377" s="274"/>
      <c r="AI377" s="274"/>
      <c r="AJ377" s="274"/>
      <c r="AK377" s="274"/>
      <c r="AL377" s="274"/>
      <c r="AM377" s="274"/>
      <c r="AN377" s="247"/>
      <c r="AO377" s="247"/>
      <c r="AP377" s="247"/>
      <c r="AQ377" s="247"/>
      <c r="AR377" s="247"/>
      <c r="AS377" s="247"/>
      <c r="AT377" s="247"/>
      <c r="AU377" s="247"/>
      <c r="AV377" s="247"/>
      <c r="AW377" s="274"/>
      <c r="AX377" s="274"/>
      <c r="AY377" s="274"/>
      <c r="AZ377" s="274"/>
      <c r="BA377" s="274"/>
      <c r="BB377" s="274"/>
      <c r="BC377" s="274"/>
      <c r="BD377" s="274"/>
      <c r="BE377" s="274"/>
      <c r="BF377" s="274"/>
      <c r="BG377" s="274"/>
      <c r="BH377" s="274"/>
      <c r="BI377" s="274"/>
      <c r="BJ377" s="274"/>
      <c r="BK377" s="274"/>
      <c r="BL377" s="274"/>
      <c r="BM377" s="274"/>
      <c r="BN377" s="274"/>
      <c r="BO377" s="274"/>
      <c r="BP377" s="274"/>
      <c r="BQ377" s="274"/>
      <c r="BR377" s="274"/>
      <c r="BS377" s="274"/>
      <c r="BT377" s="274"/>
      <c r="BU377" s="274"/>
      <c r="BV377" s="274"/>
      <c r="BW377" s="274"/>
      <c r="BX377" s="274"/>
      <c r="BY377" s="274"/>
    </row>
    <row r="378" spans="2:77" s="249" customFormat="1" ht="18" hidden="1" customHeight="1">
      <c r="B378" s="250"/>
      <c r="C378" s="246"/>
      <c r="D378" s="246"/>
      <c r="E378" s="246"/>
      <c r="F378" s="246"/>
      <c r="G378" s="246"/>
      <c r="H378" s="246"/>
      <c r="I378" s="246"/>
      <c r="J378" s="246"/>
      <c r="K378" s="246"/>
      <c r="L378" s="246"/>
      <c r="M378" s="246"/>
      <c r="N378" s="274"/>
      <c r="O378" s="274"/>
      <c r="P378" s="274"/>
      <c r="Q378" s="274"/>
      <c r="R378" s="274"/>
      <c r="S378" s="274"/>
      <c r="T378" s="274"/>
      <c r="U378" s="274"/>
      <c r="V378" s="274"/>
      <c r="W378" s="274"/>
      <c r="X378" s="274"/>
      <c r="Y378" s="274"/>
      <c r="Z378" s="274"/>
      <c r="AA378" s="274"/>
      <c r="AB378" s="274"/>
      <c r="AC378" s="274"/>
      <c r="AD378" s="274"/>
      <c r="AE378" s="274"/>
      <c r="AF378" s="274"/>
      <c r="AG378" s="274"/>
      <c r="AH378" s="274"/>
      <c r="AI378" s="274"/>
      <c r="AJ378" s="274"/>
      <c r="AK378" s="274"/>
      <c r="AL378" s="274"/>
      <c r="AM378" s="274"/>
      <c r="AN378" s="247"/>
      <c r="AO378" s="247"/>
      <c r="AP378" s="247"/>
      <c r="AQ378" s="247"/>
      <c r="AR378" s="247"/>
      <c r="AS378" s="247"/>
      <c r="AT378" s="247"/>
      <c r="AU378" s="247"/>
      <c r="AV378" s="247"/>
      <c r="AW378" s="274"/>
      <c r="AX378" s="274"/>
      <c r="AY378" s="274"/>
      <c r="AZ378" s="274"/>
      <c r="BA378" s="274"/>
      <c r="BB378" s="274"/>
      <c r="BC378" s="274"/>
      <c r="BD378" s="274"/>
      <c r="BE378" s="274"/>
      <c r="BF378" s="274"/>
      <c r="BG378" s="274"/>
      <c r="BH378" s="274"/>
      <c r="BI378" s="274"/>
      <c r="BJ378" s="274"/>
      <c r="BK378" s="274"/>
      <c r="BL378" s="274"/>
      <c r="BM378" s="274"/>
      <c r="BN378" s="274"/>
      <c r="BO378" s="274"/>
      <c r="BP378" s="274"/>
      <c r="BQ378" s="274"/>
      <c r="BR378" s="274"/>
      <c r="BS378" s="274"/>
      <c r="BT378" s="274"/>
      <c r="BU378" s="274"/>
      <c r="BV378" s="274"/>
      <c r="BW378" s="274"/>
      <c r="BX378" s="274"/>
      <c r="BY378" s="274"/>
    </row>
    <row r="379" spans="2:77" s="249" customFormat="1" ht="18" hidden="1" customHeight="1">
      <c r="B379" s="250"/>
      <c r="C379" s="246"/>
      <c r="D379" s="246"/>
      <c r="E379" s="246"/>
      <c r="F379" s="246"/>
      <c r="G379" s="246"/>
      <c r="H379" s="246"/>
      <c r="I379" s="246"/>
      <c r="J379" s="246"/>
      <c r="K379" s="246"/>
      <c r="L379" s="246"/>
      <c r="M379" s="246"/>
      <c r="N379" s="274"/>
      <c r="O379" s="274"/>
      <c r="P379" s="274"/>
      <c r="Q379" s="274"/>
      <c r="R379" s="274"/>
      <c r="S379" s="274"/>
      <c r="T379" s="274"/>
      <c r="U379" s="274"/>
      <c r="V379" s="274"/>
      <c r="W379" s="274"/>
      <c r="X379" s="274"/>
      <c r="Y379" s="274"/>
      <c r="Z379" s="274"/>
      <c r="AA379" s="274"/>
      <c r="AB379" s="274"/>
      <c r="AC379" s="274"/>
      <c r="AD379" s="274"/>
      <c r="AE379" s="274"/>
      <c r="AF379" s="274"/>
      <c r="AG379" s="274"/>
      <c r="AH379" s="274"/>
      <c r="AI379" s="274"/>
      <c r="AJ379" s="274"/>
      <c r="AK379" s="274"/>
      <c r="AL379" s="274"/>
      <c r="AM379" s="274"/>
      <c r="AN379" s="247"/>
      <c r="AO379" s="247"/>
      <c r="AP379" s="247"/>
      <c r="AQ379" s="247"/>
      <c r="AR379" s="247"/>
      <c r="AS379" s="247"/>
      <c r="AT379" s="247"/>
      <c r="AU379" s="247"/>
      <c r="AV379" s="247"/>
      <c r="AW379" s="274"/>
      <c r="AX379" s="274"/>
      <c r="AY379" s="274"/>
      <c r="AZ379" s="274"/>
      <c r="BA379" s="274"/>
      <c r="BB379" s="274"/>
      <c r="BC379" s="274"/>
      <c r="BD379" s="274"/>
      <c r="BE379" s="274"/>
      <c r="BF379" s="274"/>
      <c r="BG379" s="274"/>
      <c r="BH379" s="274"/>
      <c r="BI379" s="274"/>
      <c r="BJ379" s="274"/>
      <c r="BK379" s="274"/>
      <c r="BL379" s="274"/>
      <c r="BM379" s="274"/>
      <c r="BN379" s="274"/>
      <c r="BO379" s="274"/>
      <c r="BP379" s="274"/>
      <c r="BQ379" s="274"/>
      <c r="BR379" s="274"/>
      <c r="BS379" s="274"/>
      <c r="BT379" s="274"/>
      <c r="BU379" s="274"/>
      <c r="BV379" s="274"/>
      <c r="BW379" s="274"/>
      <c r="BX379" s="274"/>
      <c r="BY379" s="274"/>
    </row>
    <row r="380" spans="2:77" s="249" customFormat="1" ht="18" hidden="1" customHeight="1">
      <c r="B380" s="250"/>
      <c r="C380" s="246"/>
      <c r="D380" s="246"/>
      <c r="E380" s="246"/>
      <c r="F380" s="246"/>
      <c r="G380" s="246"/>
      <c r="H380" s="246"/>
      <c r="I380" s="246"/>
      <c r="J380" s="246"/>
      <c r="K380" s="246"/>
      <c r="L380" s="246"/>
      <c r="M380" s="246"/>
      <c r="N380" s="274"/>
      <c r="O380" s="274"/>
      <c r="P380" s="274"/>
      <c r="Q380" s="274"/>
      <c r="R380" s="274"/>
      <c r="S380" s="274"/>
      <c r="T380" s="274"/>
      <c r="U380" s="274"/>
      <c r="V380" s="274"/>
      <c r="W380" s="274"/>
      <c r="X380" s="274"/>
      <c r="Y380" s="274"/>
      <c r="Z380" s="274"/>
      <c r="AA380" s="274"/>
      <c r="AB380" s="274"/>
      <c r="AC380" s="274"/>
      <c r="AD380" s="274"/>
      <c r="AE380" s="274"/>
      <c r="AF380" s="274"/>
      <c r="AG380" s="274"/>
      <c r="AH380" s="274"/>
      <c r="AI380" s="274"/>
      <c r="AJ380" s="274"/>
      <c r="AK380" s="274"/>
      <c r="AL380" s="274"/>
      <c r="AM380" s="274"/>
      <c r="AN380" s="247"/>
      <c r="AO380" s="247"/>
      <c r="AP380" s="247"/>
      <c r="AQ380" s="247"/>
      <c r="AR380" s="247"/>
      <c r="AS380" s="247"/>
      <c r="AT380" s="247"/>
      <c r="AU380" s="247"/>
      <c r="AV380" s="247"/>
      <c r="AW380" s="274"/>
      <c r="AX380" s="274"/>
      <c r="AY380" s="274"/>
      <c r="AZ380" s="274"/>
      <c r="BA380" s="274"/>
      <c r="BB380" s="274"/>
      <c r="BC380" s="274"/>
      <c r="BD380" s="274"/>
      <c r="BE380" s="274"/>
      <c r="BF380" s="274"/>
      <c r="BG380" s="274"/>
      <c r="BH380" s="274"/>
      <c r="BI380" s="274"/>
      <c r="BJ380" s="274"/>
      <c r="BK380" s="274"/>
      <c r="BL380" s="274"/>
      <c r="BM380" s="274"/>
      <c r="BN380" s="274"/>
      <c r="BO380" s="274"/>
      <c r="BP380" s="274"/>
      <c r="BQ380" s="274"/>
      <c r="BR380" s="274"/>
      <c r="BS380" s="274"/>
      <c r="BT380" s="274"/>
      <c r="BU380" s="274"/>
      <c r="BV380" s="274"/>
      <c r="BW380" s="274"/>
      <c r="BX380" s="274"/>
      <c r="BY380" s="274"/>
    </row>
    <row r="381" spans="2:77" s="249" customFormat="1" ht="18" hidden="1" customHeight="1">
      <c r="B381" s="250"/>
      <c r="C381" s="246"/>
      <c r="D381" s="246"/>
      <c r="E381" s="246"/>
      <c r="F381" s="246"/>
      <c r="G381" s="246"/>
      <c r="H381" s="246"/>
      <c r="I381" s="246"/>
      <c r="J381" s="246"/>
      <c r="K381" s="246"/>
      <c r="L381" s="246"/>
      <c r="M381" s="246"/>
      <c r="N381" s="274"/>
      <c r="O381" s="274"/>
      <c r="P381" s="274"/>
      <c r="Q381" s="274"/>
      <c r="R381" s="274"/>
      <c r="S381" s="274"/>
      <c r="T381" s="274"/>
      <c r="U381" s="274"/>
      <c r="V381" s="274"/>
      <c r="W381" s="274"/>
      <c r="X381" s="274"/>
      <c r="Y381" s="274"/>
      <c r="Z381" s="274"/>
      <c r="AA381" s="274"/>
      <c r="AB381" s="274"/>
      <c r="AC381" s="274"/>
      <c r="AD381" s="274"/>
      <c r="AE381" s="274"/>
      <c r="AF381" s="274"/>
      <c r="AG381" s="274"/>
      <c r="AH381" s="274"/>
      <c r="AI381" s="274"/>
      <c r="AJ381" s="274"/>
      <c r="AK381" s="274"/>
      <c r="AL381" s="274"/>
      <c r="AM381" s="274"/>
      <c r="AN381" s="247"/>
      <c r="AO381" s="247"/>
      <c r="AP381" s="247"/>
      <c r="AQ381" s="247"/>
      <c r="AR381" s="247"/>
      <c r="AS381" s="247"/>
      <c r="AT381" s="247"/>
      <c r="AU381" s="247"/>
      <c r="AV381" s="247"/>
      <c r="AW381" s="274"/>
      <c r="AX381" s="274"/>
      <c r="AY381" s="274"/>
      <c r="AZ381" s="274"/>
      <c r="BA381" s="274"/>
      <c r="BB381" s="274"/>
      <c r="BC381" s="274"/>
      <c r="BD381" s="274"/>
      <c r="BE381" s="274"/>
      <c r="BF381" s="274"/>
      <c r="BG381" s="274"/>
      <c r="BH381" s="274"/>
      <c r="BI381" s="274"/>
      <c r="BJ381" s="274"/>
      <c r="BK381" s="274"/>
      <c r="BL381" s="274"/>
      <c r="BM381" s="274"/>
      <c r="BN381" s="274"/>
      <c r="BO381" s="274"/>
      <c r="BP381" s="274"/>
      <c r="BQ381" s="274"/>
      <c r="BR381" s="274"/>
      <c r="BS381" s="274"/>
      <c r="BT381" s="274"/>
      <c r="BU381" s="274"/>
      <c r="BV381" s="274"/>
      <c r="BW381" s="274"/>
      <c r="BX381" s="274"/>
      <c r="BY381" s="274"/>
    </row>
    <row r="382" spans="2:77" s="249" customFormat="1" ht="18" hidden="1" customHeight="1">
      <c r="B382" s="250"/>
      <c r="C382" s="246"/>
      <c r="D382" s="246"/>
      <c r="E382" s="246"/>
      <c r="F382" s="246"/>
      <c r="G382" s="246"/>
      <c r="H382" s="246"/>
      <c r="I382" s="246"/>
      <c r="J382" s="246"/>
      <c r="K382" s="246"/>
      <c r="L382" s="246"/>
      <c r="M382" s="246"/>
      <c r="N382" s="274"/>
      <c r="O382" s="274"/>
      <c r="P382" s="274"/>
      <c r="Q382" s="274"/>
      <c r="R382" s="274"/>
      <c r="S382" s="274"/>
      <c r="T382" s="274"/>
      <c r="U382" s="274"/>
      <c r="V382" s="274"/>
      <c r="W382" s="274"/>
      <c r="X382" s="274"/>
      <c r="Y382" s="274"/>
      <c r="Z382" s="274"/>
      <c r="AA382" s="274"/>
      <c r="AB382" s="274"/>
      <c r="AC382" s="274"/>
      <c r="AD382" s="274"/>
      <c r="AE382" s="274"/>
      <c r="AF382" s="274"/>
      <c r="AG382" s="274"/>
      <c r="AH382" s="274"/>
      <c r="AI382" s="274"/>
      <c r="AJ382" s="274"/>
      <c r="AK382" s="274"/>
      <c r="AL382" s="274"/>
      <c r="AM382" s="274"/>
      <c r="AN382" s="247"/>
      <c r="AO382" s="247"/>
      <c r="AP382" s="247"/>
      <c r="AQ382" s="247"/>
      <c r="AR382" s="247"/>
      <c r="AS382" s="247"/>
      <c r="AT382" s="247"/>
      <c r="AU382" s="247"/>
      <c r="AV382" s="247"/>
      <c r="AW382" s="274"/>
      <c r="AX382" s="274"/>
      <c r="AY382" s="274"/>
      <c r="AZ382" s="274"/>
      <c r="BA382" s="274"/>
      <c r="BB382" s="274"/>
      <c r="BC382" s="274"/>
      <c r="BD382" s="274"/>
      <c r="BE382" s="274"/>
      <c r="BF382" s="274"/>
      <c r="BG382" s="274"/>
      <c r="BH382" s="274"/>
      <c r="BI382" s="274"/>
      <c r="BJ382" s="274"/>
      <c r="BK382" s="274"/>
      <c r="BL382" s="274"/>
      <c r="BM382" s="274"/>
      <c r="BN382" s="274"/>
      <c r="BO382" s="274"/>
      <c r="BP382" s="274"/>
      <c r="BQ382" s="274"/>
      <c r="BR382" s="274"/>
      <c r="BS382" s="274"/>
      <c r="BT382" s="274"/>
      <c r="BU382" s="274"/>
      <c r="BV382" s="274"/>
      <c r="BW382" s="274"/>
      <c r="BX382" s="274"/>
      <c r="BY382" s="274"/>
    </row>
    <row r="383" spans="2:77" s="249" customFormat="1" ht="18" hidden="1" customHeight="1">
      <c r="B383" s="250"/>
      <c r="C383" s="246"/>
      <c r="D383" s="246"/>
      <c r="E383" s="246"/>
      <c r="F383" s="246"/>
      <c r="G383" s="246"/>
      <c r="H383" s="246"/>
      <c r="I383" s="246"/>
      <c r="J383" s="246"/>
      <c r="K383" s="246"/>
      <c r="L383" s="246"/>
      <c r="M383" s="246"/>
      <c r="N383" s="274"/>
      <c r="O383" s="274"/>
      <c r="P383" s="274"/>
      <c r="Q383" s="274"/>
      <c r="R383" s="274"/>
      <c r="S383" s="274"/>
      <c r="T383" s="274"/>
      <c r="U383" s="274"/>
      <c r="V383" s="274"/>
      <c r="W383" s="274"/>
      <c r="X383" s="274"/>
      <c r="Y383" s="274"/>
      <c r="Z383" s="274"/>
      <c r="AA383" s="274"/>
      <c r="AB383" s="274"/>
      <c r="AC383" s="274"/>
      <c r="AD383" s="274"/>
      <c r="AE383" s="274"/>
      <c r="AF383" s="274"/>
      <c r="AG383" s="274"/>
      <c r="AH383" s="274"/>
      <c r="AI383" s="274"/>
      <c r="AJ383" s="274"/>
      <c r="AK383" s="274"/>
      <c r="AL383" s="274"/>
      <c r="AM383" s="274"/>
      <c r="AN383" s="247"/>
      <c r="AO383" s="247"/>
      <c r="AP383" s="247"/>
      <c r="AQ383" s="247"/>
      <c r="AR383" s="247"/>
      <c r="AS383" s="247"/>
      <c r="AT383" s="247"/>
      <c r="AU383" s="247"/>
      <c r="AV383" s="247"/>
      <c r="AW383" s="274"/>
      <c r="AX383" s="274"/>
      <c r="AY383" s="274"/>
      <c r="AZ383" s="274"/>
      <c r="BA383" s="274"/>
      <c r="BB383" s="274"/>
      <c r="BC383" s="274"/>
      <c r="BD383" s="274"/>
      <c r="BE383" s="274"/>
      <c r="BF383" s="274"/>
      <c r="BG383" s="274"/>
      <c r="BH383" s="274"/>
      <c r="BI383" s="274"/>
      <c r="BJ383" s="274"/>
      <c r="BK383" s="274"/>
      <c r="BL383" s="274"/>
      <c r="BM383" s="274"/>
      <c r="BN383" s="274"/>
      <c r="BO383" s="274"/>
      <c r="BP383" s="274"/>
      <c r="BQ383" s="274"/>
      <c r="BR383" s="274"/>
      <c r="BS383" s="274"/>
      <c r="BT383" s="274"/>
      <c r="BU383" s="274"/>
      <c r="BV383" s="274"/>
      <c r="BW383" s="274"/>
      <c r="BX383" s="274"/>
      <c r="BY383" s="274"/>
    </row>
    <row r="384" spans="2:77" s="249" customFormat="1" ht="18" hidden="1" customHeight="1">
      <c r="B384" s="250"/>
      <c r="C384" s="246"/>
      <c r="D384" s="246"/>
      <c r="E384" s="246"/>
      <c r="F384" s="246"/>
      <c r="G384" s="246"/>
      <c r="H384" s="246"/>
      <c r="I384" s="246"/>
      <c r="J384" s="246"/>
      <c r="K384" s="246"/>
      <c r="L384" s="246"/>
      <c r="M384" s="246"/>
      <c r="N384" s="274"/>
      <c r="O384" s="274"/>
      <c r="P384" s="274"/>
      <c r="Q384" s="274"/>
      <c r="R384" s="274"/>
      <c r="S384" s="274"/>
      <c r="T384" s="274"/>
      <c r="U384" s="274"/>
      <c r="V384" s="274"/>
      <c r="W384" s="274"/>
      <c r="X384" s="274"/>
      <c r="Y384" s="274"/>
      <c r="Z384" s="274"/>
      <c r="AA384" s="274"/>
      <c r="AB384" s="274"/>
      <c r="AC384" s="274"/>
      <c r="AD384" s="274"/>
      <c r="AE384" s="274"/>
      <c r="AF384" s="274"/>
      <c r="AG384" s="274"/>
      <c r="AH384" s="274"/>
      <c r="AI384" s="274"/>
      <c r="AJ384" s="274"/>
      <c r="AK384" s="274"/>
      <c r="AL384" s="274"/>
      <c r="AM384" s="274"/>
      <c r="AN384" s="247"/>
      <c r="AO384" s="247"/>
      <c r="AP384" s="247"/>
      <c r="AQ384" s="247"/>
      <c r="AR384" s="247"/>
      <c r="AS384" s="247"/>
      <c r="AT384" s="247"/>
      <c r="AU384" s="247"/>
      <c r="AV384" s="247"/>
      <c r="AW384" s="274"/>
      <c r="AX384" s="274"/>
      <c r="AY384" s="274"/>
      <c r="AZ384" s="274"/>
      <c r="BA384" s="274"/>
      <c r="BB384" s="274"/>
      <c r="BC384" s="274"/>
      <c r="BD384" s="274"/>
      <c r="BE384" s="274"/>
      <c r="BF384" s="274"/>
      <c r="BG384" s="274"/>
      <c r="BH384" s="274"/>
      <c r="BI384" s="274"/>
      <c r="BJ384" s="274"/>
      <c r="BK384" s="274"/>
      <c r="BL384" s="274"/>
      <c r="BM384" s="274"/>
      <c r="BN384" s="274"/>
      <c r="BO384" s="274"/>
      <c r="BP384" s="274"/>
      <c r="BQ384" s="274"/>
      <c r="BR384" s="274"/>
      <c r="BS384" s="274"/>
      <c r="BT384" s="274"/>
      <c r="BU384" s="274"/>
      <c r="BV384" s="274"/>
      <c r="BW384" s="274"/>
      <c r="BX384" s="274"/>
      <c r="BY384" s="274"/>
    </row>
    <row r="385" spans="1:81" s="249" customFormat="1" ht="18" hidden="1" customHeight="1">
      <c r="B385" s="250"/>
      <c r="C385" s="246"/>
      <c r="D385" s="246"/>
      <c r="E385" s="246"/>
      <c r="F385" s="246"/>
      <c r="G385" s="246"/>
      <c r="H385" s="246"/>
      <c r="I385" s="246"/>
      <c r="J385" s="246"/>
      <c r="K385" s="246"/>
      <c r="L385" s="246"/>
      <c r="M385" s="246"/>
      <c r="N385" s="274"/>
      <c r="O385" s="274"/>
      <c r="P385" s="274"/>
      <c r="Q385" s="274"/>
      <c r="R385" s="274"/>
      <c r="S385" s="274"/>
      <c r="T385" s="274"/>
      <c r="U385" s="274"/>
      <c r="V385" s="274"/>
      <c r="W385" s="274"/>
      <c r="X385" s="274"/>
      <c r="Y385" s="274"/>
      <c r="Z385" s="274"/>
      <c r="AA385" s="274"/>
      <c r="AB385" s="274"/>
      <c r="AC385" s="274"/>
      <c r="AD385" s="274"/>
      <c r="AE385" s="274"/>
      <c r="AF385" s="274"/>
      <c r="AG385" s="274"/>
      <c r="AH385" s="274"/>
      <c r="AI385" s="274"/>
      <c r="AJ385" s="274"/>
      <c r="AK385" s="274"/>
      <c r="AL385" s="274"/>
      <c r="AM385" s="274"/>
      <c r="AN385" s="247"/>
      <c r="AO385" s="247"/>
      <c r="AP385" s="247"/>
      <c r="AQ385" s="247"/>
      <c r="AR385" s="247"/>
      <c r="AS385" s="247"/>
      <c r="AT385" s="247"/>
      <c r="AU385" s="247"/>
      <c r="AV385" s="247"/>
      <c r="AW385" s="274"/>
      <c r="AX385" s="274"/>
      <c r="AY385" s="274"/>
      <c r="AZ385" s="274"/>
      <c r="BA385" s="274"/>
      <c r="BB385" s="274"/>
      <c r="BC385" s="274"/>
      <c r="BD385" s="274"/>
      <c r="BE385" s="274"/>
      <c r="BF385" s="274"/>
      <c r="BG385" s="274"/>
      <c r="BH385" s="274"/>
      <c r="BI385" s="274"/>
      <c r="BJ385" s="274"/>
      <c r="BK385" s="274"/>
      <c r="BL385" s="274"/>
      <c r="BM385" s="274"/>
      <c r="BN385" s="274"/>
      <c r="BO385" s="274"/>
      <c r="BP385" s="274"/>
      <c r="BQ385" s="274"/>
      <c r="BR385" s="274"/>
      <c r="BS385" s="274"/>
      <c r="BT385" s="274"/>
      <c r="BU385" s="274"/>
      <c r="BV385" s="274"/>
      <c r="BW385" s="274"/>
      <c r="BX385" s="274"/>
      <c r="BY385" s="274"/>
    </row>
    <row r="386" spans="1:81" s="249" customFormat="1" ht="18" hidden="1" customHeight="1">
      <c r="B386" s="250"/>
      <c r="C386" s="246"/>
      <c r="D386" s="246"/>
      <c r="E386" s="246"/>
      <c r="F386" s="246"/>
      <c r="G386" s="246"/>
      <c r="H386" s="246"/>
      <c r="I386" s="246"/>
      <c r="J386" s="246"/>
      <c r="K386" s="246"/>
      <c r="L386" s="246"/>
      <c r="M386" s="246"/>
      <c r="N386" s="274"/>
      <c r="O386" s="274"/>
      <c r="P386" s="274"/>
      <c r="Q386" s="274"/>
      <c r="R386" s="274"/>
      <c r="S386" s="274"/>
      <c r="T386" s="274"/>
      <c r="U386" s="274"/>
      <c r="V386" s="274"/>
      <c r="W386" s="274"/>
      <c r="X386" s="274"/>
      <c r="Y386" s="274"/>
      <c r="Z386" s="274"/>
      <c r="AA386" s="274"/>
      <c r="AB386" s="274"/>
      <c r="AC386" s="274"/>
      <c r="AD386" s="274"/>
      <c r="AE386" s="274"/>
      <c r="AF386" s="274"/>
      <c r="AG386" s="274"/>
      <c r="AH386" s="274"/>
      <c r="AI386" s="274"/>
      <c r="AJ386" s="274"/>
      <c r="AK386" s="274"/>
      <c r="AL386" s="274"/>
      <c r="AM386" s="274"/>
      <c r="AN386" s="247"/>
      <c r="AO386" s="247"/>
      <c r="AP386" s="247"/>
      <c r="AQ386" s="247"/>
      <c r="AR386" s="247"/>
      <c r="AS386" s="247"/>
      <c r="AT386" s="247"/>
      <c r="AU386" s="247"/>
      <c r="AV386" s="247"/>
      <c r="AW386" s="274"/>
      <c r="AX386" s="274"/>
      <c r="AY386" s="274"/>
      <c r="AZ386" s="274"/>
      <c r="BA386" s="274"/>
      <c r="BB386" s="274"/>
      <c r="BC386" s="274"/>
      <c r="BD386" s="274"/>
      <c r="BE386" s="274"/>
      <c r="BF386" s="274"/>
      <c r="BG386" s="274"/>
      <c r="BH386" s="274"/>
      <c r="BI386" s="274"/>
      <c r="BJ386" s="274"/>
      <c r="BK386" s="274"/>
      <c r="BL386" s="274"/>
      <c r="BM386" s="274"/>
      <c r="BN386" s="274"/>
      <c r="BO386" s="274"/>
      <c r="BP386" s="274"/>
      <c r="BQ386" s="274"/>
      <c r="BR386" s="274"/>
      <c r="BS386" s="274"/>
      <c r="BT386" s="274"/>
      <c r="BU386" s="274"/>
      <c r="BV386" s="274"/>
      <c r="BW386" s="274"/>
      <c r="BX386" s="274"/>
      <c r="BY386" s="274"/>
    </row>
    <row r="387" spans="1:81" s="249" customFormat="1" ht="18" hidden="1" customHeight="1">
      <c r="B387" s="250"/>
      <c r="C387" s="246"/>
      <c r="D387" s="246"/>
      <c r="E387" s="246"/>
      <c r="F387" s="246"/>
      <c r="G387" s="246"/>
      <c r="H387" s="246"/>
      <c r="I387" s="246"/>
      <c r="J387" s="246"/>
      <c r="K387" s="246"/>
      <c r="L387" s="246"/>
      <c r="M387" s="246"/>
      <c r="N387" s="274"/>
      <c r="O387" s="274"/>
      <c r="P387" s="274"/>
      <c r="Q387" s="274"/>
      <c r="R387" s="274"/>
      <c r="S387" s="274"/>
      <c r="T387" s="274"/>
      <c r="U387" s="274"/>
      <c r="V387" s="274"/>
      <c r="W387" s="274"/>
      <c r="X387" s="274"/>
      <c r="Y387" s="274"/>
      <c r="Z387" s="274"/>
      <c r="AA387" s="274"/>
      <c r="AB387" s="274"/>
      <c r="AC387" s="274"/>
      <c r="AD387" s="274"/>
      <c r="AE387" s="274"/>
      <c r="AF387" s="274"/>
      <c r="AG387" s="274"/>
      <c r="AH387" s="274"/>
      <c r="AI387" s="274"/>
      <c r="AJ387" s="274"/>
      <c r="AK387" s="274"/>
      <c r="AL387" s="274"/>
      <c r="AM387" s="274"/>
      <c r="AN387" s="247"/>
      <c r="AO387" s="247"/>
      <c r="AP387" s="247"/>
      <c r="AQ387" s="247"/>
      <c r="AR387" s="247"/>
      <c r="AS387" s="247"/>
      <c r="AT387" s="247"/>
      <c r="AU387" s="247"/>
      <c r="AV387" s="247"/>
      <c r="AW387" s="274"/>
      <c r="AX387" s="274"/>
      <c r="AY387" s="274"/>
      <c r="AZ387" s="274"/>
      <c r="BA387" s="274"/>
      <c r="BB387" s="274"/>
      <c r="BC387" s="274"/>
      <c r="BD387" s="274"/>
      <c r="BE387" s="274"/>
      <c r="BF387" s="274"/>
      <c r="BG387" s="274"/>
      <c r="BH387" s="274"/>
      <c r="BI387" s="274"/>
      <c r="BJ387" s="274"/>
      <c r="BK387" s="274"/>
      <c r="BL387" s="274"/>
      <c r="BM387" s="274"/>
      <c r="BN387" s="274"/>
      <c r="BO387" s="274"/>
      <c r="BP387" s="274"/>
      <c r="BQ387" s="274"/>
      <c r="BR387" s="274"/>
      <c r="BS387" s="274"/>
      <c r="BT387" s="274"/>
      <c r="BU387" s="274"/>
      <c r="BV387" s="274"/>
      <c r="BW387" s="274"/>
      <c r="BX387" s="274"/>
      <c r="BY387" s="274"/>
    </row>
    <row r="388" spans="1:81" ht="18" hidden="1" customHeight="1"/>
    <row r="389" spans="1:81" ht="18" hidden="1" customHeight="1"/>
    <row r="390" spans="1:81" ht="18" hidden="1" customHeight="1"/>
    <row r="391" spans="1:81" ht="18" hidden="1" customHeight="1"/>
    <row r="392" spans="1:81" ht="18" hidden="1" customHeight="1"/>
    <row r="393" spans="1:81" ht="18" hidden="1" customHeight="1"/>
    <row r="394" spans="1:81" ht="18" hidden="1" customHeight="1"/>
    <row r="395" spans="1:81" ht="18" hidden="1" customHeight="1">
      <c r="F395" s="299"/>
    </row>
    <row r="396" spans="1:81" ht="18" hidden="1" customHeight="1">
      <c r="F396" s="299"/>
    </row>
    <row r="397" spans="1:81" s="246" customFormat="1" ht="18" hidden="1" customHeight="1">
      <c r="A397" s="249"/>
      <c r="B397" s="250"/>
      <c r="F397" s="300"/>
      <c r="N397" s="274"/>
      <c r="O397" s="274"/>
      <c r="P397" s="274"/>
      <c r="Q397" s="274"/>
      <c r="R397" s="274"/>
      <c r="S397" s="274"/>
      <c r="T397" s="274"/>
      <c r="U397" s="274"/>
      <c r="V397" s="274"/>
      <c r="W397" s="274"/>
      <c r="X397" s="274"/>
      <c r="Y397" s="274"/>
      <c r="Z397" s="274"/>
      <c r="AA397" s="274"/>
      <c r="AB397" s="274"/>
      <c r="AC397" s="274"/>
      <c r="AD397" s="274"/>
      <c r="AE397" s="274"/>
      <c r="AF397" s="274"/>
      <c r="AG397" s="274"/>
      <c r="AH397" s="274"/>
      <c r="AI397" s="274"/>
      <c r="AJ397" s="274"/>
      <c r="AK397" s="274"/>
      <c r="AL397" s="274"/>
      <c r="AM397" s="274"/>
      <c r="AN397" s="247"/>
      <c r="AO397" s="247"/>
      <c r="AP397" s="247"/>
      <c r="AQ397" s="247"/>
      <c r="AR397" s="247"/>
      <c r="AS397" s="247"/>
      <c r="AT397" s="247"/>
      <c r="AU397" s="247"/>
      <c r="AV397" s="247"/>
      <c r="AW397" s="274"/>
      <c r="AX397" s="274"/>
      <c r="AY397" s="274"/>
      <c r="AZ397" s="274"/>
      <c r="BA397" s="274"/>
      <c r="BB397" s="274"/>
      <c r="BC397" s="274"/>
      <c r="BD397" s="274"/>
      <c r="BE397" s="274"/>
      <c r="BF397" s="274"/>
      <c r="BG397" s="274"/>
      <c r="BH397" s="274"/>
      <c r="BI397" s="274"/>
      <c r="BJ397" s="274"/>
      <c r="BK397" s="274"/>
      <c r="BL397" s="274"/>
      <c r="BM397" s="274"/>
      <c r="BN397" s="274"/>
      <c r="BO397" s="274"/>
      <c r="BP397" s="274"/>
      <c r="BQ397" s="274"/>
      <c r="BR397" s="274"/>
      <c r="BS397" s="274"/>
      <c r="BT397" s="274"/>
      <c r="BU397" s="274"/>
      <c r="BV397" s="274"/>
      <c r="BW397" s="274"/>
      <c r="BX397" s="274"/>
      <c r="BY397" s="274"/>
      <c r="BZ397" s="274"/>
      <c r="CA397" s="274"/>
      <c r="CB397" s="274"/>
      <c r="CC397" s="274"/>
    </row>
    <row r="398" spans="1:81" s="246" customFormat="1" ht="18" hidden="1" customHeight="1">
      <c r="A398" s="249"/>
      <c r="B398" s="250"/>
      <c r="F398" s="300"/>
      <c r="N398" s="274"/>
      <c r="O398" s="274"/>
      <c r="P398" s="274"/>
      <c r="Q398" s="274"/>
      <c r="R398" s="274"/>
      <c r="S398" s="274"/>
      <c r="T398" s="274"/>
      <c r="U398" s="274"/>
      <c r="V398" s="274"/>
      <c r="W398" s="274"/>
      <c r="X398" s="274"/>
      <c r="Y398" s="274"/>
      <c r="Z398" s="274"/>
      <c r="AA398" s="274"/>
      <c r="AB398" s="274"/>
      <c r="AC398" s="274"/>
      <c r="AD398" s="274"/>
      <c r="AE398" s="274"/>
      <c r="AF398" s="274"/>
      <c r="AG398" s="274"/>
      <c r="AH398" s="274"/>
      <c r="AI398" s="274"/>
      <c r="AJ398" s="274"/>
      <c r="AK398" s="274"/>
      <c r="AL398" s="274"/>
      <c r="AM398" s="274"/>
      <c r="AN398" s="247"/>
      <c r="AO398" s="247"/>
      <c r="AP398" s="247"/>
      <c r="AQ398" s="247"/>
      <c r="AR398" s="247"/>
      <c r="AS398" s="247"/>
      <c r="AT398" s="247"/>
      <c r="AU398" s="247"/>
      <c r="AV398" s="247"/>
      <c r="AW398" s="274"/>
      <c r="AX398" s="274"/>
      <c r="AY398" s="274"/>
      <c r="AZ398" s="274"/>
      <c r="BA398" s="274"/>
      <c r="BB398" s="274"/>
      <c r="BC398" s="274"/>
      <c r="BD398" s="274"/>
      <c r="BE398" s="274"/>
      <c r="BF398" s="274"/>
      <c r="BG398" s="274"/>
      <c r="BH398" s="274"/>
      <c r="BI398" s="274"/>
      <c r="BJ398" s="274"/>
      <c r="BK398" s="274"/>
      <c r="BL398" s="274"/>
      <c r="BM398" s="274"/>
      <c r="BN398" s="274"/>
      <c r="BO398" s="274"/>
      <c r="BP398" s="274"/>
      <c r="BQ398" s="274"/>
      <c r="BR398" s="274"/>
      <c r="BS398" s="274"/>
      <c r="BT398" s="274"/>
      <c r="BU398" s="274"/>
      <c r="BV398" s="274"/>
      <c r="BW398" s="274"/>
      <c r="BX398" s="274"/>
      <c r="BY398" s="274"/>
      <c r="BZ398" s="274"/>
      <c r="CA398" s="274"/>
      <c r="CB398" s="274"/>
      <c r="CC398" s="274"/>
    </row>
    <row r="399" spans="1:81" s="246" customFormat="1" ht="18" hidden="1" customHeight="1">
      <c r="A399" s="249"/>
      <c r="B399" s="250"/>
      <c r="F399" s="300"/>
      <c r="N399" s="274"/>
      <c r="O399" s="274"/>
      <c r="P399" s="274"/>
      <c r="Q399" s="274"/>
      <c r="R399" s="274"/>
      <c r="S399" s="274"/>
      <c r="T399" s="274"/>
      <c r="U399" s="274"/>
      <c r="V399" s="274"/>
      <c r="W399" s="274"/>
      <c r="X399" s="274"/>
      <c r="Y399" s="274"/>
      <c r="Z399" s="274"/>
      <c r="AA399" s="274"/>
      <c r="AB399" s="274"/>
      <c r="AC399" s="274"/>
      <c r="AD399" s="274"/>
      <c r="AE399" s="274"/>
      <c r="AF399" s="274"/>
      <c r="AG399" s="274"/>
      <c r="AH399" s="274"/>
      <c r="AI399" s="274"/>
      <c r="AJ399" s="274"/>
      <c r="AK399" s="274"/>
      <c r="AL399" s="274"/>
      <c r="AM399" s="274"/>
      <c r="AN399" s="247"/>
      <c r="AO399" s="247"/>
      <c r="AP399" s="247"/>
      <c r="AQ399" s="247"/>
      <c r="AR399" s="247"/>
      <c r="AS399" s="247"/>
      <c r="AT399" s="247"/>
      <c r="AU399" s="247"/>
      <c r="AV399" s="247"/>
      <c r="AW399" s="274"/>
      <c r="AX399" s="274"/>
      <c r="AY399" s="274"/>
      <c r="AZ399" s="274"/>
      <c r="BA399" s="274"/>
      <c r="BB399" s="274"/>
      <c r="BC399" s="274"/>
      <c r="BD399" s="274"/>
      <c r="BE399" s="274"/>
      <c r="BF399" s="274"/>
      <c r="BG399" s="274"/>
      <c r="BH399" s="274"/>
      <c r="BI399" s="274"/>
      <c r="BJ399" s="274"/>
      <c r="BK399" s="274"/>
      <c r="BL399" s="274"/>
      <c r="BM399" s="274"/>
      <c r="BN399" s="274"/>
      <c r="BO399" s="274"/>
      <c r="BP399" s="274"/>
      <c r="BQ399" s="274"/>
      <c r="BR399" s="274"/>
      <c r="BS399" s="274"/>
      <c r="BT399" s="274"/>
      <c r="BU399" s="274"/>
      <c r="BV399" s="274"/>
      <c r="BW399" s="274"/>
      <c r="BX399" s="274"/>
      <c r="BY399" s="274"/>
      <c r="BZ399" s="274"/>
      <c r="CA399" s="274"/>
      <c r="CB399" s="274"/>
      <c r="CC399" s="274"/>
    </row>
    <row r="400" spans="1:81" s="246" customFormat="1" ht="18" hidden="1" customHeight="1">
      <c r="A400" s="249"/>
      <c r="B400" s="250"/>
      <c r="F400" s="299"/>
      <c r="N400" s="274"/>
      <c r="O400" s="274"/>
      <c r="P400" s="274"/>
      <c r="Q400" s="274"/>
      <c r="R400" s="274"/>
      <c r="S400" s="274"/>
      <c r="T400" s="274"/>
      <c r="U400" s="274"/>
      <c r="V400" s="274"/>
      <c r="W400" s="274"/>
      <c r="X400" s="274"/>
      <c r="Y400" s="274"/>
      <c r="Z400" s="274"/>
      <c r="AA400" s="274"/>
      <c r="AB400" s="274"/>
      <c r="AC400" s="274"/>
      <c r="AD400" s="274"/>
      <c r="AE400" s="274"/>
      <c r="AF400" s="274"/>
      <c r="AG400" s="274"/>
      <c r="AH400" s="274"/>
      <c r="AI400" s="274"/>
      <c r="AJ400" s="274"/>
      <c r="AK400" s="274"/>
      <c r="AL400" s="274"/>
      <c r="AM400" s="274"/>
      <c r="AN400" s="247"/>
      <c r="AO400" s="247"/>
      <c r="AP400" s="247"/>
      <c r="AQ400" s="247"/>
      <c r="AR400" s="247"/>
      <c r="AS400" s="247"/>
      <c r="AT400" s="247"/>
      <c r="AU400" s="247"/>
      <c r="AV400" s="247"/>
      <c r="AW400" s="274"/>
      <c r="AX400" s="274"/>
      <c r="AY400" s="274"/>
      <c r="AZ400" s="274"/>
      <c r="BA400" s="274"/>
      <c r="BB400" s="274"/>
      <c r="BC400" s="274"/>
      <c r="BD400" s="274"/>
      <c r="BE400" s="274"/>
      <c r="BF400" s="274"/>
      <c r="BG400" s="274"/>
      <c r="BH400" s="274"/>
      <c r="BI400" s="274"/>
      <c r="BJ400" s="274"/>
      <c r="BK400" s="274"/>
      <c r="BL400" s="274"/>
      <c r="BM400" s="274"/>
      <c r="BN400" s="274"/>
      <c r="BO400" s="274"/>
      <c r="BP400" s="274"/>
      <c r="BQ400" s="274"/>
      <c r="BR400" s="274"/>
      <c r="BS400" s="274"/>
      <c r="BT400" s="274"/>
      <c r="BU400" s="274"/>
      <c r="BV400" s="274"/>
      <c r="BW400" s="274"/>
      <c r="BX400" s="274"/>
      <c r="BY400" s="274"/>
      <c r="BZ400" s="274"/>
      <c r="CA400" s="274"/>
      <c r="CB400" s="274"/>
      <c r="CC400" s="274"/>
    </row>
    <row r="401" spans="1:81" s="246" customFormat="1" ht="18" hidden="1" customHeight="1">
      <c r="A401" s="249"/>
      <c r="B401" s="250"/>
      <c r="F401" s="299"/>
      <c r="N401" s="274"/>
      <c r="O401" s="274"/>
      <c r="P401" s="274"/>
      <c r="Q401" s="274"/>
      <c r="R401" s="274"/>
      <c r="S401" s="274"/>
      <c r="T401" s="274"/>
      <c r="U401" s="274"/>
      <c r="V401" s="274"/>
      <c r="W401" s="274"/>
      <c r="X401" s="274"/>
      <c r="Y401" s="274"/>
      <c r="Z401" s="274"/>
      <c r="AA401" s="274"/>
      <c r="AB401" s="274"/>
      <c r="AC401" s="274"/>
      <c r="AD401" s="274"/>
      <c r="AE401" s="274"/>
      <c r="AF401" s="274"/>
      <c r="AG401" s="274"/>
      <c r="AH401" s="274"/>
      <c r="AI401" s="274"/>
      <c r="AJ401" s="274"/>
      <c r="AK401" s="274"/>
      <c r="AL401" s="274"/>
      <c r="AM401" s="274"/>
      <c r="AN401" s="247"/>
      <c r="AO401" s="247"/>
      <c r="AP401" s="247"/>
      <c r="AQ401" s="247"/>
      <c r="AR401" s="247"/>
      <c r="AS401" s="247"/>
      <c r="AT401" s="247"/>
      <c r="AU401" s="247"/>
      <c r="AV401" s="247"/>
      <c r="AW401" s="274"/>
      <c r="AX401" s="274"/>
      <c r="AY401" s="274"/>
      <c r="AZ401" s="274"/>
      <c r="BA401" s="274"/>
      <c r="BB401" s="274"/>
      <c r="BC401" s="274"/>
      <c r="BD401" s="274"/>
      <c r="BE401" s="274"/>
      <c r="BF401" s="274"/>
      <c r="BG401" s="274"/>
      <c r="BH401" s="274"/>
      <c r="BI401" s="274"/>
      <c r="BJ401" s="274"/>
      <c r="BK401" s="274"/>
      <c r="BL401" s="274"/>
      <c r="BM401" s="274"/>
      <c r="BN401" s="274"/>
      <c r="BO401" s="274"/>
      <c r="BP401" s="274"/>
      <c r="BQ401" s="274"/>
      <c r="BR401" s="274"/>
      <c r="BS401" s="274"/>
      <c r="BT401" s="274"/>
      <c r="BU401" s="274"/>
      <c r="BV401" s="274"/>
      <c r="BW401" s="274"/>
      <c r="BX401" s="274"/>
      <c r="BY401" s="274"/>
      <c r="BZ401" s="274"/>
      <c r="CA401" s="274"/>
      <c r="CB401" s="274"/>
      <c r="CC401" s="274"/>
    </row>
    <row r="402" spans="1:81" s="246" customFormat="1" ht="18" hidden="1" customHeight="1">
      <c r="A402" s="249"/>
      <c r="B402" s="250"/>
      <c r="F402" s="299"/>
      <c r="N402" s="274"/>
      <c r="O402" s="274"/>
      <c r="P402" s="274"/>
      <c r="Q402" s="274"/>
      <c r="R402" s="274"/>
      <c r="S402" s="274"/>
      <c r="T402" s="274"/>
      <c r="U402" s="274"/>
      <c r="V402" s="274"/>
      <c r="W402" s="274"/>
      <c r="X402" s="274"/>
      <c r="Y402" s="274"/>
      <c r="Z402" s="274"/>
      <c r="AA402" s="274"/>
      <c r="AB402" s="274"/>
      <c r="AC402" s="274"/>
      <c r="AD402" s="274"/>
      <c r="AE402" s="274"/>
      <c r="AF402" s="274"/>
      <c r="AG402" s="274"/>
      <c r="AH402" s="274"/>
      <c r="AI402" s="274"/>
      <c r="AJ402" s="274"/>
      <c r="AK402" s="274"/>
      <c r="AL402" s="274"/>
      <c r="AM402" s="274"/>
      <c r="AN402" s="247"/>
      <c r="AO402" s="247"/>
      <c r="AP402" s="247"/>
      <c r="AQ402" s="247"/>
      <c r="AR402" s="247"/>
      <c r="AS402" s="247"/>
      <c r="AT402" s="247"/>
      <c r="AU402" s="247"/>
      <c r="AV402" s="247"/>
      <c r="AW402" s="274"/>
      <c r="AX402" s="274"/>
      <c r="AY402" s="274"/>
      <c r="AZ402" s="274"/>
      <c r="BA402" s="274"/>
      <c r="BB402" s="274"/>
      <c r="BC402" s="274"/>
      <c r="BD402" s="274"/>
      <c r="BE402" s="274"/>
      <c r="BF402" s="274"/>
      <c r="BG402" s="274"/>
      <c r="BH402" s="274"/>
      <c r="BI402" s="274"/>
      <c r="BJ402" s="274"/>
      <c r="BK402" s="274"/>
      <c r="BL402" s="274"/>
      <c r="BM402" s="274"/>
      <c r="BN402" s="274"/>
      <c r="BO402" s="274"/>
      <c r="BP402" s="274"/>
      <c r="BQ402" s="274"/>
      <c r="BR402" s="274"/>
      <c r="BS402" s="274"/>
      <c r="BT402" s="274"/>
      <c r="BU402" s="274"/>
      <c r="BV402" s="274"/>
      <c r="BW402" s="274"/>
      <c r="BX402" s="274"/>
      <c r="BY402" s="274"/>
      <c r="BZ402" s="274"/>
      <c r="CA402" s="274"/>
      <c r="CB402" s="274"/>
      <c r="CC402" s="274"/>
    </row>
    <row r="403" spans="1:81" s="246" customFormat="1" ht="18" hidden="1" customHeight="1">
      <c r="A403" s="249"/>
      <c r="B403" s="250"/>
      <c r="F403" s="299"/>
      <c r="N403" s="274"/>
      <c r="O403" s="274"/>
      <c r="P403" s="274"/>
      <c r="Q403" s="274"/>
      <c r="R403" s="274"/>
      <c r="S403" s="274"/>
      <c r="T403" s="274"/>
      <c r="U403" s="274"/>
      <c r="V403" s="274"/>
      <c r="W403" s="274"/>
      <c r="X403" s="274"/>
      <c r="Y403" s="274"/>
      <c r="Z403" s="274"/>
      <c r="AA403" s="274"/>
      <c r="AB403" s="274"/>
      <c r="AC403" s="274"/>
      <c r="AD403" s="274"/>
      <c r="AE403" s="274"/>
      <c r="AF403" s="274"/>
      <c r="AG403" s="274"/>
      <c r="AH403" s="274"/>
      <c r="AI403" s="274"/>
      <c r="AJ403" s="274"/>
      <c r="AK403" s="274"/>
      <c r="AL403" s="274"/>
      <c r="AM403" s="274"/>
      <c r="AN403" s="247"/>
      <c r="AO403" s="247"/>
      <c r="AP403" s="247"/>
      <c r="AQ403" s="247"/>
      <c r="AR403" s="247"/>
      <c r="AS403" s="247"/>
      <c r="AT403" s="247"/>
      <c r="AU403" s="247"/>
      <c r="AV403" s="247"/>
      <c r="AW403" s="274"/>
      <c r="AX403" s="274"/>
      <c r="AY403" s="274"/>
      <c r="AZ403" s="274"/>
      <c r="BA403" s="274"/>
      <c r="BB403" s="274"/>
      <c r="BC403" s="274"/>
      <c r="BD403" s="274"/>
      <c r="BE403" s="274"/>
      <c r="BF403" s="274"/>
      <c r="BG403" s="274"/>
      <c r="BH403" s="274"/>
      <c r="BI403" s="274"/>
      <c r="BJ403" s="274"/>
      <c r="BK403" s="274"/>
      <c r="BL403" s="274"/>
      <c r="BM403" s="274"/>
      <c r="BN403" s="274"/>
      <c r="BO403" s="274"/>
      <c r="BP403" s="274"/>
      <c r="BQ403" s="274"/>
      <c r="BR403" s="274"/>
      <c r="BS403" s="274"/>
      <c r="BT403" s="274"/>
      <c r="BU403" s="274"/>
      <c r="BV403" s="274"/>
      <c r="BW403" s="274"/>
      <c r="BX403" s="274"/>
      <c r="BY403" s="274"/>
      <c r="BZ403" s="274"/>
      <c r="CA403" s="274"/>
      <c r="CB403" s="274"/>
      <c r="CC403" s="274"/>
    </row>
    <row r="404" spans="1:81" s="246" customFormat="1" ht="18" hidden="1" customHeight="1">
      <c r="A404" s="249"/>
      <c r="B404" s="250"/>
      <c r="F404" s="299"/>
      <c r="N404" s="274"/>
      <c r="O404" s="274"/>
      <c r="P404" s="274"/>
      <c r="Q404" s="274"/>
      <c r="R404" s="274"/>
      <c r="S404" s="274"/>
      <c r="T404" s="274"/>
      <c r="U404" s="274"/>
      <c r="V404" s="274"/>
      <c r="W404" s="274"/>
      <c r="X404" s="274"/>
      <c r="Y404" s="274"/>
      <c r="Z404" s="274"/>
      <c r="AA404" s="274"/>
      <c r="AB404" s="274"/>
      <c r="AC404" s="274"/>
      <c r="AD404" s="274"/>
      <c r="AE404" s="274"/>
      <c r="AF404" s="274"/>
      <c r="AG404" s="274"/>
      <c r="AH404" s="274"/>
      <c r="AI404" s="274"/>
      <c r="AJ404" s="274"/>
      <c r="AK404" s="274"/>
      <c r="AL404" s="274"/>
      <c r="AM404" s="274"/>
      <c r="AN404" s="247"/>
      <c r="AO404" s="247"/>
      <c r="AP404" s="247"/>
      <c r="AQ404" s="247"/>
      <c r="AR404" s="247"/>
      <c r="AS404" s="247"/>
      <c r="AT404" s="247"/>
      <c r="AU404" s="247"/>
      <c r="AV404" s="247"/>
      <c r="AW404" s="274"/>
      <c r="AX404" s="274"/>
      <c r="AY404" s="274"/>
      <c r="AZ404" s="274"/>
      <c r="BA404" s="274"/>
      <c r="BB404" s="274"/>
      <c r="BC404" s="274"/>
      <c r="BD404" s="274"/>
      <c r="BE404" s="274"/>
      <c r="BF404" s="274"/>
      <c r="BG404" s="274"/>
      <c r="BH404" s="274"/>
      <c r="BI404" s="274"/>
      <c r="BJ404" s="274"/>
      <c r="BK404" s="274"/>
      <c r="BL404" s="274"/>
      <c r="BM404" s="274"/>
      <c r="BN404" s="274"/>
      <c r="BO404" s="274"/>
      <c r="BP404" s="274"/>
      <c r="BQ404" s="274"/>
      <c r="BR404" s="274"/>
      <c r="BS404" s="274"/>
      <c r="BT404" s="274"/>
      <c r="BU404" s="274"/>
      <c r="BV404" s="274"/>
      <c r="BW404" s="274"/>
      <c r="BX404" s="274"/>
      <c r="BY404" s="274"/>
      <c r="BZ404" s="274"/>
      <c r="CA404" s="274"/>
      <c r="CB404" s="274"/>
      <c r="CC404" s="274"/>
    </row>
    <row r="405" spans="1:81" s="246" customFormat="1" ht="18" hidden="1" customHeight="1">
      <c r="A405" s="249"/>
      <c r="B405" s="250"/>
      <c r="F405" s="299"/>
      <c r="N405" s="274"/>
      <c r="O405" s="274"/>
      <c r="P405" s="274"/>
      <c r="Q405" s="274"/>
      <c r="R405" s="274"/>
      <c r="S405" s="274"/>
      <c r="T405" s="274"/>
      <c r="U405" s="274"/>
      <c r="V405" s="274"/>
      <c r="W405" s="274"/>
      <c r="X405" s="274"/>
      <c r="Y405" s="274"/>
      <c r="Z405" s="274"/>
      <c r="AA405" s="274"/>
      <c r="AB405" s="274"/>
      <c r="AC405" s="274"/>
      <c r="AD405" s="274"/>
      <c r="AE405" s="274"/>
      <c r="AF405" s="274"/>
      <c r="AG405" s="274"/>
      <c r="AH405" s="274"/>
      <c r="AI405" s="274"/>
      <c r="AJ405" s="274"/>
      <c r="AK405" s="274"/>
      <c r="AL405" s="274"/>
      <c r="AM405" s="274"/>
      <c r="AN405" s="247"/>
      <c r="AO405" s="247"/>
      <c r="AP405" s="247"/>
      <c r="AQ405" s="247"/>
      <c r="AR405" s="247"/>
      <c r="AS405" s="247"/>
      <c r="AT405" s="247"/>
      <c r="AU405" s="247"/>
      <c r="AV405" s="247"/>
      <c r="AW405" s="274"/>
      <c r="AX405" s="274"/>
      <c r="AY405" s="274"/>
      <c r="AZ405" s="274"/>
      <c r="BA405" s="274"/>
      <c r="BB405" s="274"/>
      <c r="BC405" s="274"/>
      <c r="BD405" s="274"/>
      <c r="BE405" s="274"/>
      <c r="BF405" s="274"/>
      <c r="BG405" s="274"/>
      <c r="BH405" s="274"/>
      <c r="BI405" s="274"/>
      <c r="BJ405" s="274"/>
      <c r="BK405" s="274"/>
      <c r="BL405" s="274"/>
      <c r="BM405" s="274"/>
      <c r="BN405" s="274"/>
      <c r="BO405" s="274"/>
      <c r="BP405" s="274"/>
      <c r="BQ405" s="274"/>
      <c r="BR405" s="274"/>
      <c r="BS405" s="274"/>
      <c r="BT405" s="274"/>
      <c r="BU405" s="274"/>
      <c r="BV405" s="274"/>
      <c r="BW405" s="274"/>
      <c r="BX405" s="274"/>
      <c r="BY405" s="274"/>
      <c r="BZ405" s="274"/>
      <c r="CA405" s="274"/>
      <c r="CB405" s="274"/>
      <c r="CC405" s="274"/>
    </row>
    <row r="406" spans="1:81" s="246" customFormat="1" ht="18" hidden="1" customHeight="1">
      <c r="A406" s="249"/>
      <c r="B406" s="250"/>
      <c r="F406" s="299"/>
      <c r="N406" s="274"/>
      <c r="O406" s="274"/>
      <c r="P406" s="274"/>
      <c r="Q406" s="274"/>
      <c r="R406" s="274"/>
      <c r="S406" s="274"/>
      <c r="T406" s="274"/>
      <c r="U406" s="274"/>
      <c r="V406" s="274"/>
      <c r="W406" s="274"/>
      <c r="X406" s="274"/>
      <c r="Y406" s="274"/>
      <c r="Z406" s="274"/>
      <c r="AA406" s="274"/>
      <c r="AB406" s="274"/>
      <c r="AC406" s="274"/>
      <c r="AD406" s="274"/>
      <c r="AE406" s="274"/>
      <c r="AF406" s="274"/>
      <c r="AG406" s="274"/>
      <c r="AH406" s="274"/>
      <c r="AI406" s="274"/>
      <c r="AJ406" s="274"/>
      <c r="AK406" s="274"/>
      <c r="AL406" s="274"/>
      <c r="AM406" s="274"/>
      <c r="AN406" s="247"/>
      <c r="AO406" s="247"/>
      <c r="AP406" s="247"/>
      <c r="AQ406" s="247"/>
      <c r="AR406" s="247"/>
      <c r="AS406" s="247"/>
      <c r="AT406" s="247"/>
      <c r="AU406" s="247"/>
      <c r="AV406" s="247"/>
      <c r="AW406" s="274"/>
      <c r="AX406" s="274"/>
      <c r="AY406" s="274"/>
      <c r="AZ406" s="274"/>
      <c r="BA406" s="274"/>
      <c r="BB406" s="274"/>
      <c r="BC406" s="274"/>
      <c r="BD406" s="274"/>
      <c r="BE406" s="274"/>
      <c r="BF406" s="274"/>
      <c r="BG406" s="274"/>
      <c r="BH406" s="274"/>
      <c r="BI406" s="274"/>
      <c r="BJ406" s="274"/>
      <c r="BK406" s="274"/>
      <c r="BL406" s="274"/>
      <c r="BM406" s="274"/>
      <c r="BN406" s="274"/>
      <c r="BO406" s="274"/>
      <c r="BP406" s="274"/>
      <c r="BQ406" s="274"/>
      <c r="BR406" s="274"/>
      <c r="BS406" s="274"/>
      <c r="BT406" s="274"/>
      <c r="BU406" s="274"/>
      <c r="BV406" s="274"/>
      <c r="BW406" s="274"/>
      <c r="BX406" s="274"/>
      <c r="BY406" s="274"/>
      <c r="BZ406" s="274"/>
      <c r="CA406" s="274"/>
      <c r="CB406" s="274"/>
      <c r="CC406" s="274"/>
    </row>
    <row r="407" spans="1:81" s="246" customFormat="1" ht="18" hidden="1" customHeight="1">
      <c r="A407" s="249"/>
      <c r="B407" s="250"/>
      <c r="F407" s="299"/>
      <c r="N407" s="274"/>
      <c r="O407" s="274"/>
      <c r="P407" s="274"/>
      <c r="Q407" s="274"/>
      <c r="R407" s="274"/>
      <c r="S407" s="274"/>
      <c r="T407" s="274"/>
      <c r="U407" s="274"/>
      <c r="V407" s="274"/>
      <c r="W407" s="274"/>
      <c r="X407" s="274"/>
      <c r="Y407" s="274"/>
      <c r="Z407" s="274"/>
      <c r="AA407" s="274"/>
      <c r="AB407" s="274"/>
      <c r="AC407" s="274"/>
      <c r="AD407" s="274"/>
      <c r="AE407" s="274"/>
      <c r="AF407" s="274"/>
      <c r="AG407" s="274"/>
      <c r="AH407" s="274"/>
      <c r="AI407" s="274"/>
      <c r="AJ407" s="274"/>
      <c r="AK407" s="274"/>
      <c r="AL407" s="274"/>
      <c r="AM407" s="274"/>
      <c r="AN407" s="247"/>
      <c r="AO407" s="247"/>
      <c r="AP407" s="247"/>
      <c r="AQ407" s="247"/>
      <c r="AR407" s="247"/>
      <c r="AS407" s="247"/>
      <c r="AT407" s="247"/>
      <c r="AU407" s="247"/>
      <c r="AV407" s="247"/>
      <c r="AW407" s="274"/>
      <c r="AX407" s="274"/>
      <c r="AY407" s="274"/>
      <c r="AZ407" s="274"/>
      <c r="BA407" s="274"/>
      <c r="BB407" s="274"/>
      <c r="BC407" s="274"/>
      <c r="BD407" s="274"/>
      <c r="BE407" s="274"/>
      <c r="BF407" s="274"/>
      <c r="BG407" s="274"/>
      <c r="BH407" s="274"/>
      <c r="BI407" s="274"/>
      <c r="BJ407" s="274"/>
      <c r="BK407" s="274"/>
      <c r="BL407" s="274"/>
      <c r="BM407" s="274"/>
      <c r="BN407" s="274"/>
      <c r="BO407" s="274"/>
      <c r="BP407" s="274"/>
      <c r="BQ407" s="274"/>
      <c r="BR407" s="274"/>
      <c r="BS407" s="274"/>
      <c r="BT407" s="274"/>
      <c r="BU407" s="274"/>
      <c r="BV407" s="274"/>
      <c r="BW407" s="274"/>
      <c r="BX407" s="274"/>
      <c r="BY407" s="274"/>
      <c r="BZ407" s="274"/>
      <c r="CA407" s="274"/>
      <c r="CB407" s="274"/>
      <c r="CC407" s="274"/>
    </row>
    <row r="408" spans="1:81" s="246" customFormat="1" ht="18" hidden="1" customHeight="1">
      <c r="A408" s="249"/>
      <c r="B408" s="250"/>
      <c r="F408" s="299"/>
      <c r="N408" s="274"/>
      <c r="O408" s="274"/>
      <c r="P408" s="274"/>
      <c r="Q408" s="274"/>
      <c r="R408" s="274"/>
      <c r="S408" s="274"/>
      <c r="T408" s="274"/>
      <c r="U408" s="274"/>
      <c r="V408" s="274"/>
      <c r="W408" s="274"/>
      <c r="X408" s="274"/>
      <c r="Y408" s="274"/>
      <c r="Z408" s="274"/>
      <c r="AA408" s="274"/>
      <c r="AB408" s="274"/>
      <c r="AC408" s="274"/>
      <c r="AD408" s="274"/>
      <c r="AE408" s="274"/>
      <c r="AF408" s="274"/>
      <c r="AG408" s="274"/>
      <c r="AH408" s="274"/>
      <c r="AI408" s="274"/>
      <c r="AJ408" s="274"/>
      <c r="AK408" s="274"/>
      <c r="AL408" s="274"/>
      <c r="AM408" s="274"/>
      <c r="AN408" s="247"/>
      <c r="AO408" s="247"/>
      <c r="AP408" s="247"/>
      <c r="AQ408" s="247"/>
      <c r="AR408" s="247"/>
      <c r="AS408" s="247"/>
      <c r="AT408" s="247"/>
      <c r="AU408" s="247"/>
      <c r="AV408" s="247"/>
      <c r="AW408" s="274"/>
      <c r="AX408" s="274"/>
      <c r="AY408" s="274"/>
      <c r="AZ408" s="274"/>
      <c r="BA408" s="274"/>
      <c r="BB408" s="274"/>
      <c r="BC408" s="274"/>
      <c r="BD408" s="274"/>
      <c r="BE408" s="274"/>
      <c r="BF408" s="274"/>
      <c r="BG408" s="274"/>
      <c r="BH408" s="274"/>
      <c r="BI408" s="274"/>
      <c r="BJ408" s="274"/>
      <c r="BK408" s="274"/>
      <c r="BL408" s="274"/>
      <c r="BM408" s="274"/>
      <c r="BN408" s="274"/>
      <c r="BO408" s="274"/>
      <c r="BP408" s="274"/>
      <c r="BQ408" s="274"/>
      <c r="BR408" s="274"/>
      <c r="BS408" s="274"/>
      <c r="BT408" s="274"/>
      <c r="BU408" s="274"/>
      <c r="BV408" s="274"/>
      <c r="BW408" s="274"/>
      <c r="BX408" s="274"/>
      <c r="BY408" s="274"/>
      <c r="BZ408" s="274"/>
      <c r="CA408" s="274"/>
      <c r="CB408" s="274"/>
      <c r="CC408" s="274"/>
    </row>
    <row r="409" spans="1:81" s="246" customFormat="1" ht="18" hidden="1" customHeight="1">
      <c r="A409" s="249"/>
      <c r="B409" s="250"/>
      <c r="F409" s="299"/>
      <c r="N409" s="274"/>
      <c r="O409" s="274"/>
      <c r="P409" s="274"/>
      <c r="Q409" s="274"/>
      <c r="R409" s="274"/>
      <c r="S409" s="274"/>
      <c r="T409" s="274"/>
      <c r="U409" s="274"/>
      <c r="V409" s="274"/>
      <c r="W409" s="274"/>
      <c r="X409" s="274"/>
      <c r="Y409" s="274"/>
      <c r="Z409" s="274"/>
      <c r="AA409" s="274"/>
      <c r="AB409" s="274"/>
      <c r="AC409" s="274"/>
      <c r="AD409" s="274"/>
      <c r="AE409" s="274"/>
      <c r="AF409" s="274"/>
      <c r="AG409" s="274"/>
      <c r="AH409" s="274"/>
      <c r="AI409" s="274"/>
      <c r="AJ409" s="274"/>
      <c r="AK409" s="274"/>
      <c r="AL409" s="274"/>
      <c r="AM409" s="274"/>
      <c r="AN409" s="247"/>
      <c r="AO409" s="247"/>
      <c r="AP409" s="247"/>
      <c r="AQ409" s="247"/>
      <c r="AR409" s="247"/>
      <c r="AS409" s="247"/>
      <c r="AT409" s="247"/>
      <c r="AU409" s="247"/>
      <c r="AV409" s="247"/>
      <c r="AW409" s="274"/>
      <c r="AX409" s="274"/>
      <c r="AY409" s="274"/>
      <c r="AZ409" s="274"/>
      <c r="BA409" s="274"/>
      <c r="BB409" s="274"/>
      <c r="BC409" s="274"/>
      <c r="BD409" s="274"/>
      <c r="BE409" s="274"/>
      <c r="BF409" s="274"/>
      <c r="BG409" s="274"/>
      <c r="BH409" s="274"/>
      <c r="BI409" s="274"/>
      <c r="BJ409" s="274"/>
      <c r="BK409" s="274"/>
      <c r="BL409" s="274"/>
      <c r="BM409" s="274"/>
      <c r="BN409" s="274"/>
      <c r="BO409" s="274"/>
      <c r="BP409" s="274"/>
      <c r="BQ409" s="274"/>
      <c r="BR409" s="274"/>
      <c r="BS409" s="274"/>
      <c r="BT409" s="274"/>
      <c r="BU409" s="274"/>
      <c r="BV409" s="274"/>
      <c r="BW409" s="274"/>
      <c r="BX409" s="274"/>
      <c r="BY409" s="274"/>
      <c r="BZ409" s="274"/>
      <c r="CA409" s="274"/>
      <c r="CB409" s="274"/>
      <c r="CC409" s="274"/>
    </row>
    <row r="410" spans="1:81" s="246" customFormat="1" ht="18" hidden="1" customHeight="1">
      <c r="A410" s="249"/>
      <c r="B410" s="250"/>
      <c r="N410" s="274"/>
      <c r="O410" s="274"/>
      <c r="P410" s="274"/>
      <c r="Q410" s="274"/>
      <c r="R410" s="274"/>
      <c r="S410" s="274"/>
      <c r="T410" s="274"/>
      <c r="U410" s="274"/>
      <c r="V410" s="274"/>
      <c r="W410" s="274"/>
      <c r="X410" s="274"/>
      <c r="Y410" s="274"/>
      <c r="Z410" s="274"/>
      <c r="AA410" s="274"/>
      <c r="AB410" s="274"/>
      <c r="AC410" s="274"/>
      <c r="AD410" s="274"/>
      <c r="AE410" s="274"/>
      <c r="AF410" s="274"/>
      <c r="AG410" s="274"/>
      <c r="AH410" s="274"/>
      <c r="AI410" s="274"/>
      <c r="AJ410" s="274"/>
      <c r="AK410" s="274"/>
      <c r="AL410" s="274"/>
      <c r="AM410" s="274"/>
      <c r="AN410" s="247"/>
      <c r="AO410" s="247"/>
      <c r="AP410" s="247"/>
      <c r="AQ410" s="247"/>
      <c r="AR410" s="247"/>
      <c r="AS410" s="247"/>
      <c r="AT410" s="247"/>
      <c r="AU410" s="247"/>
      <c r="AV410" s="247"/>
      <c r="AW410" s="274"/>
      <c r="AX410" s="274"/>
      <c r="AY410" s="274"/>
      <c r="AZ410" s="274"/>
      <c r="BA410" s="274"/>
      <c r="BB410" s="274"/>
      <c r="BC410" s="274"/>
      <c r="BD410" s="274"/>
      <c r="BE410" s="274"/>
      <c r="BF410" s="274"/>
      <c r="BG410" s="274"/>
      <c r="BH410" s="274"/>
      <c r="BI410" s="274"/>
      <c r="BJ410" s="274"/>
      <c r="BK410" s="274"/>
      <c r="BL410" s="274"/>
      <c r="BM410" s="274"/>
      <c r="BN410" s="274"/>
      <c r="BO410" s="274"/>
      <c r="BP410" s="274"/>
      <c r="BQ410" s="274"/>
      <c r="BR410" s="274"/>
      <c r="BS410" s="274"/>
      <c r="BT410" s="274"/>
      <c r="BU410" s="274"/>
      <c r="BV410" s="274"/>
      <c r="BW410" s="274"/>
      <c r="BX410" s="274"/>
      <c r="BY410" s="274"/>
      <c r="BZ410" s="274"/>
      <c r="CA410" s="274"/>
      <c r="CB410" s="274"/>
      <c r="CC410" s="274"/>
    </row>
    <row r="411" spans="1:81" s="246" customFormat="1" ht="18" hidden="1" customHeight="1">
      <c r="A411" s="249"/>
      <c r="B411" s="250"/>
      <c r="N411" s="274"/>
      <c r="O411" s="274"/>
      <c r="P411" s="274"/>
      <c r="Q411" s="274"/>
      <c r="R411" s="274"/>
      <c r="S411" s="274"/>
      <c r="T411" s="274"/>
      <c r="U411" s="274"/>
      <c r="V411" s="274"/>
      <c r="W411" s="274"/>
      <c r="X411" s="274"/>
      <c r="Y411" s="274"/>
      <c r="Z411" s="274"/>
      <c r="AA411" s="274"/>
      <c r="AB411" s="274"/>
      <c r="AC411" s="274"/>
      <c r="AD411" s="274"/>
      <c r="AE411" s="274"/>
      <c r="AF411" s="274"/>
      <c r="AG411" s="274"/>
      <c r="AH411" s="274"/>
      <c r="AI411" s="274"/>
      <c r="AJ411" s="274"/>
      <c r="AK411" s="274"/>
      <c r="AL411" s="274"/>
      <c r="AM411" s="274"/>
      <c r="AN411" s="247"/>
      <c r="AO411" s="247"/>
      <c r="AP411" s="247"/>
      <c r="AQ411" s="247"/>
      <c r="AR411" s="247"/>
      <c r="AS411" s="247"/>
      <c r="AT411" s="247"/>
      <c r="AU411" s="247"/>
      <c r="AV411" s="247"/>
      <c r="AW411" s="274"/>
      <c r="AX411" s="274"/>
      <c r="AY411" s="274"/>
      <c r="AZ411" s="274"/>
      <c r="BA411" s="274"/>
      <c r="BB411" s="274"/>
      <c r="BC411" s="274"/>
      <c r="BD411" s="274"/>
      <c r="BE411" s="274"/>
      <c r="BF411" s="274"/>
      <c r="BG411" s="274"/>
      <c r="BH411" s="274"/>
      <c r="BI411" s="274"/>
      <c r="BJ411" s="274"/>
      <c r="BK411" s="274"/>
      <c r="BL411" s="274"/>
      <c r="BM411" s="274"/>
      <c r="BN411" s="274"/>
      <c r="BO411" s="274"/>
      <c r="BP411" s="274"/>
      <c r="BQ411" s="274"/>
      <c r="BR411" s="274"/>
      <c r="BS411" s="274"/>
      <c r="BT411" s="274"/>
      <c r="BU411" s="274"/>
      <c r="BV411" s="274"/>
      <c r="BW411" s="274"/>
      <c r="BX411" s="274"/>
      <c r="BY411" s="274"/>
      <c r="BZ411" s="274"/>
      <c r="CA411" s="274"/>
      <c r="CB411" s="274"/>
      <c r="CC411" s="274"/>
    </row>
    <row r="412" spans="1:81" s="246" customFormat="1" ht="18" hidden="1" customHeight="1">
      <c r="A412" s="249"/>
      <c r="B412" s="250"/>
      <c r="N412" s="274"/>
      <c r="O412" s="274"/>
      <c r="P412" s="274"/>
      <c r="Q412" s="274"/>
      <c r="R412" s="274"/>
      <c r="S412" s="274"/>
      <c r="T412" s="274"/>
      <c r="U412" s="274"/>
      <c r="V412" s="274"/>
      <c r="W412" s="274"/>
      <c r="X412" s="274"/>
      <c r="Y412" s="274"/>
      <c r="Z412" s="274"/>
      <c r="AA412" s="274"/>
      <c r="AB412" s="274"/>
      <c r="AC412" s="274"/>
      <c r="AD412" s="274"/>
      <c r="AE412" s="274"/>
      <c r="AF412" s="274"/>
      <c r="AG412" s="274"/>
      <c r="AH412" s="274"/>
      <c r="AI412" s="274"/>
      <c r="AJ412" s="274"/>
      <c r="AK412" s="274"/>
      <c r="AL412" s="274"/>
      <c r="AM412" s="274"/>
      <c r="AN412" s="247"/>
      <c r="AO412" s="247"/>
      <c r="AP412" s="247"/>
      <c r="AQ412" s="247"/>
      <c r="AR412" s="247"/>
      <c r="AS412" s="247"/>
      <c r="AT412" s="247"/>
      <c r="AU412" s="247"/>
      <c r="AV412" s="247"/>
      <c r="AW412" s="274"/>
      <c r="AX412" s="274"/>
      <c r="AY412" s="274"/>
      <c r="AZ412" s="274"/>
      <c r="BA412" s="274"/>
      <c r="BB412" s="274"/>
      <c r="BC412" s="274"/>
      <c r="BD412" s="274"/>
      <c r="BE412" s="274"/>
      <c r="BF412" s="274"/>
      <c r="BG412" s="274"/>
      <c r="BH412" s="274"/>
      <c r="BI412" s="274"/>
      <c r="BJ412" s="274"/>
      <c r="BK412" s="274"/>
      <c r="BL412" s="274"/>
      <c r="BM412" s="274"/>
      <c r="BN412" s="274"/>
      <c r="BO412" s="274"/>
      <c r="BP412" s="274"/>
      <c r="BQ412" s="274"/>
      <c r="BR412" s="274"/>
      <c r="BS412" s="274"/>
      <c r="BT412" s="274"/>
      <c r="BU412" s="274"/>
      <c r="BV412" s="274"/>
      <c r="BW412" s="274"/>
      <c r="BX412" s="274"/>
      <c r="BY412" s="274"/>
      <c r="BZ412" s="274"/>
      <c r="CA412" s="274"/>
      <c r="CB412" s="274"/>
      <c r="CC412" s="274"/>
    </row>
    <row r="413" spans="1:81" ht="18" hidden="1" customHeight="1"/>
    <row r="414" spans="1:81" ht="18" hidden="1" customHeight="1"/>
    <row r="415" spans="1:81" ht="18" hidden="1" customHeight="1"/>
    <row r="416" spans="1:81" ht="18" hidden="1" customHeight="1"/>
    <row r="417" spans="2:81" ht="18" hidden="1" customHeight="1"/>
    <row r="418" spans="2:81" ht="18" hidden="1" customHeight="1"/>
    <row r="419" spans="2:81" ht="18" hidden="1" customHeight="1"/>
    <row r="420" spans="2:81" s="249" customFormat="1" ht="18" hidden="1" customHeight="1">
      <c r="B420" s="250"/>
      <c r="C420" s="246"/>
      <c r="D420" s="246"/>
      <c r="E420" s="246"/>
      <c r="F420" s="246"/>
      <c r="G420" s="246"/>
      <c r="H420" s="246"/>
      <c r="I420" s="246"/>
      <c r="J420" s="246"/>
      <c r="K420" s="246"/>
      <c r="L420" s="246"/>
      <c r="M420" s="246"/>
      <c r="N420" s="274"/>
      <c r="O420" s="274"/>
      <c r="P420" s="274"/>
      <c r="Q420" s="274"/>
      <c r="R420" s="274"/>
      <c r="S420" s="274"/>
      <c r="T420" s="274"/>
      <c r="U420" s="274"/>
      <c r="V420" s="274"/>
      <c r="W420" s="274"/>
      <c r="X420" s="274"/>
      <c r="Y420" s="274"/>
      <c r="Z420" s="274"/>
      <c r="AA420" s="274"/>
      <c r="AB420" s="274"/>
      <c r="AC420" s="274"/>
      <c r="AD420" s="274"/>
      <c r="AE420" s="274"/>
      <c r="AF420" s="274"/>
      <c r="AG420" s="274"/>
      <c r="AH420" s="274"/>
      <c r="AI420" s="274"/>
      <c r="AJ420" s="274"/>
      <c r="AK420" s="274"/>
      <c r="AL420" s="274"/>
      <c r="AM420" s="274"/>
      <c r="AN420" s="247"/>
      <c r="AO420" s="247"/>
      <c r="AP420" s="247"/>
      <c r="AQ420" s="247"/>
      <c r="AR420" s="247"/>
      <c r="AS420" s="247"/>
      <c r="AT420" s="247"/>
      <c r="AU420" s="247"/>
      <c r="AV420" s="247"/>
      <c r="AW420" s="274"/>
      <c r="AX420" s="274"/>
      <c r="AY420" s="274"/>
      <c r="AZ420" s="274"/>
      <c r="BA420" s="274"/>
      <c r="BB420" s="274"/>
      <c r="BC420" s="274"/>
      <c r="BD420" s="274"/>
      <c r="BE420" s="274"/>
      <c r="BF420" s="274"/>
      <c r="BG420" s="274"/>
      <c r="BH420" s="274"/>
      <c r="BI420" s="274"/>
      <c r="BJ420" s="274"/>
      <c r="BK420" s="274"/>
      <c r="BL420" s="274"/>
      <c r="BM420" s="274"/>
      <c r="BN420" s="274"/>
      <c r="BO420" s="274"/>
      <c r="BP420" s="274"/>
      <c r="BQ420" s="274"/>
      <c r="BR420" s="274"/>
      <c r="BS420" s="274"/>
      <c r="BT420" s="274"/>
      <c r="BU420" s="274"/>
      <c r="BV420" s="274"/>
      <c r="BW420" s="274"/>
      <c r="BX420" s="274"/>
      <c r="BY420" s="274"/>
    </row>
    <row r="421" spans="2:81" s="249" customFormat="1" ht="18" hidden="1" customHeight="1">
      <c r="B421" s="250"/>
      <c r="C421" s="246"/>
      <c r="D421" s="246"/>
      <c r="E421" s="246"/>
      <c r="F421" s="246"/>
      <c r="G421" s="246"/>
      <c r="H421" s="246"/>
      <c r="I421" s="246"/>
      <c r="J421" s="246"/>
      <c r="K421" s="246"/>
      <c r="L421" s="246"/>
      <c r="M421" s="246"/>
      <c r="N421" s="274"/>
      <c r="O421" s="274"/>
      <c r="P421" s="274"/>
      <c r="Q421" s="274"/>
      <c r="R421" s="274"/>
      <c r="S421" s="274"/>
      <c r="T421" s="274"/>
      <c r="U421" s="274"/>
      <c r="V421" s="274"/>
      <c r="W421" s="274"/>
      <c r="X421" s="274"/>
      <c r="Y421" s="274"/>
      <c r="Z421" s="274"/>
      <c r="AA421" s="274"/>
      <c r="AB421" s="274"/>
      <c r="AC421" s="274"/>
      <c r="AD421" s="274"/>
      <c r="AE421" s="274"/>
      <c r="AF421" s="274"/>
      <c r="AG421" s="274"/>
      <c r="AH421" s="274"/>
      <c r="AI421" s="274"/>
      <c r="AJ421" s="274"/>
      <c r="AK421" s="274"/>
      <c r="AL421" s="274"/>
      <c r="AM421" s="274"/>
      <c r="AN421" s="247"/>
      <c r="AO421" s="247"/>
      <c r="AP421" s="247"/>
      <c r="AQ421" s="247"/>
      <c r="AR421" s="247"/>
      <c r="AS421" s="247"/>
      <c r="AT421" s="247"/>
      <c r="AU421" s="247"/>
      <c r="AV421" s="247"/>
      <c r="AW421" s="274"/>
      <c r="AX421" s="274"/>
      <c r="AY421" s="274"/>
      <c r="AZ421" s="274"/>
      <c r="BA421" s="274"/>
      <c r="BB421" s="274"/>
      <c r="BC421" s="274"/>
      <c r="BD421" s="274"/>
      <c r="BE421" s="274"/>
      <c r="BF421" s="274"/>
      <c r="BG421" s="274"/>
      <c r="BH421" s="274"/>
      <c r="BI421" s="274"/>
      <c r="BJ421" s="274"/>
      <c r="BK421" s="274"/>
      <c r="BL421" s="274"/>
      <c r="BM421" s="274"/>
      <c r="BN421" s="274"/>
      <c r="BO421" s="274"/>
      <c r="BP421" s="274"/>
      <c r="BQ421" s="274"/>
      <c r="BR421" s="274"/>
      <c r="BS421" s="274"/>
      <c r="BT421" s="274"/>
      <c r="BU421" s="274"/>
      <c r="BV421" s="274"/>
      <c r="BW421" s="274"/>
      <c r="BX421" s="274"/>
      <c r="BY421" s="274"/>
    </row>
    <row r="422" spans="2:81" s="249" customFormat="1" ht="18" hidden="1" customHeight="1">
      <c r="B422" s="250"/>
      <c r="C422" s="246"/>
      <c r="D422" s="246"/>
      <c r="E422" s="246"/>
      <c r="F422" s="246"/>
      <c r="G422" s="246"/>
      <c r="H422" s="246"/>
      <c r="I422" s="246"/>
      <c r="J422" s="246"/>
      <c r="K422" s="246"/>
      <c r="L422" s="246"/>
      <c r="M422" s="246"/>
      <c r="N422" s="274"/>
      <c r="O422" s="274"/>
      <c r="P422" s="274"/>
      <c r="Q422" s="274"/>
      <c r="R422" s="274"/>
      <c r="S422" s="274"/>
      <c r="T422" s="274"/>
      <c r="U422" s="274"/>
      <c r="V422" s="274"/>
      <c r="W422" s="274"/>
      <c r="X422" s="274"/>
      <c r="Y422" s="274"/>
      <c r="Z422" s="274"/>
      <c r="AA422" s="274"/>
      <c r="AB422" s="274"/>
      <c r="AC422" s="274"/>
      <c r="AD422" s="274"/>
      <c r="AE422" s="274"/>
      <c r="AF422" s="274"/>
      <c r="AG422" s="274"/>
      <c r="AH422" s="274"/>
      <c r="AI422" s="274"/>
      <c r="AJ422" s="274"/>
      <c r="AK422" s="274"/>
      <c r="AL422" s="274"/>
      <c r="AM422" s="274"/>
      <c r="AN422" s="247"/>
      <c r="AO422" s="247"/>
      <c r="AP422" s="247"/>
      <c r="AQ422" s="247"/>
      <c r="AR422" s="247"/>
      <c r="AS422" s="247"/>
      <c r="AT422" s="247"/>
      <c r="AU422" s="247"/>
      <c r="AV422" s="247"/>
      <c r="AW422" s="274"/>
      <c r="AX422" s="274"/>
      <c r="AY422" s="274"/>
      <c r="AZ422" s="274"/>
      <c r="BA422" s="274"/>
      <c r="BB422" s="274"/>
      <c r="BC422" s="274"/>
      <c r="BD422" s="274"/>
      <c r="BE422" s="274"/>
      <c r="BF422" s="274"/>
      <c r="BG422" s="274"/>
      <c r="BH422" s="274"/>
      <c r="BI422" s="274"/>
      <c r="BJ422" s="274"/>
      <c r="BK422" s="274"/>
      <c r="BL422" s="274"/>
      <c r="BM422" s="274"/>
      <c r="BN422" s="274"/>
      <c r="BO422" s="274"/>
      <c r="BP422" s="274"/>
      <c r="BQ422" s="274"/>
      <c r="BR422" s="274"/>
      <c r="BS422" s="274"/>
      <c r="BT422" s="274"/>
      <c r="BU422" s="274"/>
      <c r="BV422" s="274"/>
      <c r="BW422" s="274"/>
      <c r="BX422" s="274"/>
      <c r="BY422" s="274"/>
    </row>
    <row r="423" spans="2:81" s="249" customFormat="1" ht="18" hidden="1" customHeight="1">
      <c r="B423" s="250"/>
      <c r="C423" s="246"/>
      <c r="D423" s="246"/>
      <c r="E423" s="246"/>
      <c r="F423" s="246"/>
      <c r="G423" s="246"/>
      <c r="H423" s="246"/>
      <c r="I423" s="246"/>
      <c r="J423" s="246"/>
      <c r="K423" s="246"/>
      <c r="L423" s="246"/>
      <c r="M423" s="246"/>
      <c r="N423" s="274"/>
      <c r="O423" s="274"/>
      <c r="P423" s="274"/>
      <c r="Q423" s="274"/>
      <c r="R423" s="274"/>
      <c r="S423" s="274"/>
      <c r="T423" s="274"/>
      <c r="U423" s="274"/>
      <c r="V423" s="274"/>
      <c r="W423" s="274"/>
      <c r="X423" s="274"/>
      <c r="Y423" s="274"/>
      <c r="Z423" s="274"/>
      <c r="AA423" s="274"/>
      <c r="AB423" s="274"/>
      <c r="AC423" s="274"/>
      <c r="AD423" s="274"/>
      <c r="AE423" s="274"/>
      <c r="AF423" s="274"/>
      <c r="AG423" s="274"/>
      <c r="AH423" s="274"/>
      <c r="AI423" s="274"/>
      <c r="AJ423" s="274"/>
      <c r="AK423" s="274"/>
      <c r="AL423" s="274"/>
      <c r="AM423" s="274"/>
      <c r="AN423" s="247"/>
      <c r="AO423" s="247"/>
      <c r="AP423" s="247"/>
      <c r="AQ423" s="247"/>
      <c r="AR423" s="247"/>
      <c r="AS423" s="247"/>
      <c r="AT423" s="247"/>
      <c r="AU423" s="247"/>
      <c r="AV423" s="247"/>
      <c r="AW423" s="274"/>
      <c r="AX423" s="274"/>
      <c r="AY423" s="274"/>
      <c r="AZ423" s="274"/>
      <c r="BA423" s="274"/>
      <c r="BB423" s="274"/>
      <c r="BC423" s="274"/>
      <c r="BD423" s="274"/>
      <c r="BE423" s="274"/>
      <c r="BF423" s="274"/>
      <c r="BG423" s="274"/>
      <c r="BH423" s="274"/>
      <c r="BI423" s="274"/>
      <c r="BJ423" s="274"/>
      <c r="BK423" s="274"/>
      <c r="BL423" s="274"/>
      <c r="BM423" s="274"/>
      <c r="BN423" s="274"/>
      <c r="BO423" s="274"/>
      <c r="BP423" s="274"/>
      <c r="BQ423" s="274"/>
      <c r="BR423" s="274"/>
      <c r="BS423" s="274"/>
      <c r="BT423" s="274"/>
      <c r="BU423" s="274"/>
      <c r="BV423" s="274"/>
      <c r="BW423" s="274"/>
      <c r="BX423" s="274"/>
      <c r="BY423" s="274"/>
    </row>
    <row r="424" spans="2:81" ht="15" customHeight="1"/>
    <row r="425" spans="2:81" ht="15" customHeight="1"/>
    <row r="426" spans="2:81" ht="15" customHeight="1"/>
    <row r="427" spans="2:81" ht="15" customHeight="1"/>
    <row r="428" spans="2:81" ht="15" customHeight="1"/>
    <row r="429" spans="2:81" s="249" customFormat="1" ht="15" customHeight="1">
      <c r="B429" s="250"/>
      <c r="C429" s="246"/>
      <c r="D429" s="246"/>
      <c r="E429" s="246"/>
      <c r="F429" s="246"/>
      <c r="G429" s="246"/>
      <c r="H429" s="246"/>
      <c r="I429" s="246"/>
      <c r="J429" s="246"/>
      <c r="K429" s="246"/>
      <c r="L429" s="246"/>
      <c r="M429" s="246"/>
      <c r="N429" s="274"/>
      <c r="O429" s="274"/>
      <c r="P429" s="274"/>
      <c r="Q429" s="274"/>
      <c r="R429" s="274"/>
      <c r="S429" s="274"/>
      <c r="T429" s="274"/>
      <c r="U429" s="274"/>
      <c r="V429" s="274"/>
      <c r="W429" s="274"/>
      <c r="X429" s="274"/>
      <c r="Y429" s="274"/>
      <c r="Z429" s="274"/>
      <c r="AA429" s="274"/>
      <c r="AB429" s="274"/>
      <c r="AC429" s="274"/>
      <c r="AD429" s="274"/>
      <c r="AE429" s="274"/>
      <c r="AF429" s="274"/>
      <c r="AG429" s="274"/>
      <c r="AH429" s="274"/>
      <c r="AI429" s="274"/>
      <c r="AJ429" s="274"/>
      <c r="AK429" s="274"/>
      <c r="AL429" s="274"/>
      <c r="AM429" s="274"/>
      <c r="AN429" s="247"/>
      <c r="AO429" s="247"/>
      <c r="AP429" s="247"/>
      <c r="AQ429" s="247"/>
      <c r="AR429" s="247"/>
      <c r="AS429" s="247"/>
      <c r="AT429" s="247"/>
      <c r="AU429" s="247"/>
      <c r="AV429" s="247"/>
      <c r="AW429" s="274"/>
      <c r="AX429" s="274"/>
      <c r="AY429" s="274"/>
      <c r="AZ429" s="274"/>
      <c r="BA429" s="274"/>
      <c r="BB429" s="274"/>
      <c r="BC429" s="274"/>
      <c r="BD429" s="274"/>
      <c r="BE429" s="274"/>
      <c r="BF429" s="274"/>
      <c r="BG429" s="274"/>
      <c r="BH429" s="274"/>
      <c r="BI429" s="274"/>
      <c r="BJ429" s="274"/>
      <c r="BK429" s="274"/>
      <c r="BL429" s="274"/>
      <c r="BM429" s="274"/>
      <c r="BN429" s="274"/>
      <c r="BO429" s="274"/>
      <c r="BP429" s="274"/>
      <c r="BQ429" s="274"/>
      <c r="BR429" s="274"/>
      <c r="BS429" s="274"/>
      <c r="BT429" s="274"/>
      <c r="BU429" s="274"/>
      <c r="BV429" s="274"/>
      <c r="BW429" s="274"/>
      <c r="BX429" s="274"/>
      <c r="BY429" s="274"/>
      <c r="BZ429" s="274"/>
      <c r="CA429" s="274"/>
      <c r="CB429" s="274"/>
      <c r="CC429" s="274"/>
    </row>
    <row r="430" spans="2:81" s="249" customFormat="1" ht="15" customHeight="1">
      <c r="B430" s="250"/>
      <c r="C430" s="246"/>
      <c r="D430" s="246"/>
      <c r="E430" s="246"/>
      <c r="F430" s="246"/>
      <c r="G430" s="246"/>
      <c r="H430" s="246"/>
      <c r="I430" s="246"/>
      <c r="J430" s="246"/>
      <c r="K430" s="246"/>
      <c r="L430" s="246"/>
      <c r="M430" s="246"/>
      <c r="N430" s="274"/>
      <c r="O430" s="274"/>
      <c r="P430" s="274"/>
      <c r="Q430" s="274"/>
      <c r="R430" s="274"/>
      <c r="S430" s="274"/>
      <c r="T430" s="274"/>
      <c r="U430" s="274"/>
      <c r="V430" s="274"/>
      <c r="W430" s="274"/>
      <c r="X430" s="274"/>
      <c r="Y430" s="274"/>
      <c r="Z430" s="274"/>
      <c r="AA430" s="274"/>
      <c r="AB430" s="274"/>
      <c r="AC430" s="274"/>
      <c r="AD430" s="274"/>
      <c r="AE430" s="274"/>
      <c r="AF430" s="274"/>
      <c r="AG430" s="274"/>
      <c r="AH430" s="274"/>
      <c r="AI430" s="274"/>
      <c r="AJ430" s="274"/>
      <c r="AK430" s="274"/>
      <c r="AL430" s="274"/>
      <c r="AM430" s="274"/>
      <c r="AN430" s="247"/>
      <c r="AO430" s="247"/>
      <c r="AP430" s="247"/>
      <c r="AQ430" s="247"/>
      <c r="AR430" s="247"/>
      <c r="AS430" s="247"/>
      <c r="AT430" s="247"/>
      <c r="AU430" s="247"/>
      <c r="AV430" s="247"/>
      <c r="AW430" s="274"/>
      <c r="AX430" s="274"/>
      <c r="AY430" s="274"/>
      <c r="AZ430" s="274"/>
      <c r="BA430" s="274"/>
      <c r="BB430" s="274"/>
      <c r="BC430" s="274"/>
      <c r="BD430" s="274"/>
      <c r="BE430" s="274"/>
      <c r="BF430" s="274"/>
      <c r="BG430" s="274"/>
      <c r="BH430" s="274"/>
      <c r="BI430" s="274"/>
      <c r="BJ430" s="274"/>
      <c r="BK430" s="274"/>
      <c r="BL430" s="274"/>
      <c r="BM430" s="274"/>
      <c r="BN430" s="274"/>
      <c r="BO430" s="274"/>
      <c r="BP430" s="274"/>
      <c r="BQ430" s="274"/>
      <c r="BR430" s="274"/>
      <c r="BS430" s="274"/>
      <c r="BT430" s="274"/>
      <c r="BU430" s="274"/>
      <c r="BV430" s="274"/>
      <c r="BW430" s="274"/>
      <c r="BX430" s="274"/>
      <c r="BY430" s="274"/>
      <c r="BZ430" s="274"/>
      <c r="CA430" s="274"/>
      <c r="CB430" s="274"/>
      <c r="CC430" s="274"/>
    </row>
    <row r="431" spans="2:81" s="249" customFormat="1" ht="15" customHeight="1">
      <c r="B431" s="250"/>
      <c r="C431" s="246"/>
      <c r="D431" s="246"/>
      <c r="E431" s="246"/>
      <c r="F431" s="246"/>
      <c r="G431" s="246"/>
      <c r="H431" s="246"/>
      <c r="I431" s="246"/>
      <c r="J431" s="246"/>
      <c r="K431" s="246"/>
      <c r="L431" s="246"/>
      <c r="M431" s="246"/>
      <c r="N431" s="274"/>
      <c r="O431" s="274"/>
      <c r="P431" s="274"/>
      <c r="Q431" s="274"/>
      <c r="R431" s="274"/>
      <c r="S431" s="274"/>
      <c r="T431" s="274"/>
      <c r="U431" s="274"/>
      <c r="V431" s="274"/>
      <c r="W431" s="274"/>
      <c r="X431" s="274"/>
      <c r="Y431" s="274"/>
      <c r="Z431" s="274"/>
      <c r="AA431" s="274"/>
      <c r="AB431" s="274"/>
      <c r="AC431" s="274"/>
      <c r="AD431" s="274"/>
      <c r="AE431" s="274"/>
      <c r="AF431" s="274"/>
      <c r="AG431" s="274"/>
      <c r="AH431" s="274"/>
      <c r="AI431" s="274"/>
      <c r="AJ431" s="274"/>
      <c r="AK431" s="274"/>
      <c r="AL431" s="274"/>
      <c r="AM431" s="274"/>
      <c r="AN431" s="247"/>
      <c r="AO431" s="247"/>
      <c r="AP431" s="247"/>
      <c r="AQ431" s="247"/>
      <c r="AR431" s="247"/>
      <c r="AS431" s="247"/>
      <c r="AT431" s="247"/>
      <c r="AU431" s="247"/>
      <c r="AV431" s="247"/>
      <c r="AW431" s="274"/>
      <c r="AX431" s="274"/>
      <c r="AY431" s="274"/>
      <c r="AZ431" s="274"/>
      <c r="BA431" s="274"/>
      <c r="BB431" s="274"/>
      <c r="BC431" s="274"/>
      <c r="BD431" s="274"/>
      <c r="BE431" s="274"/>
      <c r="BF431" s="274"/>
      <c r="BG431" s="274"/>
      <c r="BH431" s="274"/>
      <c r="BI431" s="274"/>
      <c r="BJ431" s="274"/>
      <c r="BK431" s="274"/>
      <c r="BL431" s="274"/>
      <c r="BM431" s="274"/>
      <c r="BN431" s="274"/>
      <c r="BO431" s="274"/>
      <c r="BP431" s="274"/>
      <c r="BQ431" s="274"/>
      <c r="BR431" s="274"/>
      <c r="BS431" s="274"/>
      <c r="BT431" s="274"/>
      <c r="BU431" s="274"/>
      <c r="BV431" s="274"/>
      <c r="BW431" s="274"/>
      <c r="BX431" s="274"/>
      <c r="BY431" s="274"/>
      <c r="BZ431" s="274"/>
      <c r="CA431" s="274"/>
      <c r="CB431" s="274"/>
      <c r="CC431" s="274"/>
    </row>
    <row r="432" spans="2:81" s="249" customFormat="1" ht="15" customHeight="1">
      <c r="B432" s="250"/>
      <c r="C432" s="246"/>
      <c r="D432" s="246"/>
      <c r="E432" s="246"/>
      <c r="F432" s="246"/>
      <c r="G432" s="246"/>
      <c r="H432" s="246"/>
      <c r="I432" s="246"/>
      <c r="J432" s="246"/>
      <c r="K432" s="246"/>
      <c r="L432" s="246"/>
      <c r="M432" s="246"/>
      <c r="N432" s="274"/>
      <c r="O432" s="274"/>
      <c r="P432" s="274"/>
      <c r="Q432" s="274"/>
      <c r="R432" s="274"/>
      <c r="S432" s="274"/>
      <c r="T432" s="274"/>
      <c r="U432" s="274"/>
      <c r="V432" s="274"/>
      <c r="W432" s="274"/>
      <c r="X432" s="274"/>
      <c r="Y432" s="274"/>
      <c r="Z432" s="274"/>
      <c r="AA432" s="274"/>
      <c r="AB432" s="274"/>
      <c r="AC432" s="274"/>
      <c r="AD432" s="274"/>
      <c r="AE432" s="274"/>
      <c r="AF432" s="274"/>
      <c r="AG432" s="274"/>
      <c r="AH432" s="274"/>
      <c r="AI432" s="274"/>
      <c r="AJ432" s="274"/>
      <c r="AK432" s="274"/>
      <c r="AL432" s="274"/>
      <c r="AM432" s="274"/>
      <c r="AN432" s="247"/>
      <c r="AO432" s="247"/>
      <c r="AP432" s="247"/>
      <c r="AQ432" s="247"/>
      <c r="AR432" s="247"/>
      <c r="AS432" s="247"/>
      <c r="AT432" s="247"/>
      <c r="AU432" s="247"/>
      <c r="AV432" s="247"/>
      <c r="AW432" s="274"/>
      <c r="AX432" s="274"/>
      <c r="AY432" s="274"/>
      <c r="AZ432" s="274"/>
      <c r="BA432" s="274"/>
      <c r="BB432" s="274"/>
      <c r="BC432" s="274"/>
      <c r="BD432" s="274"/>
      <c r="BE432" s="274"/>
      <c r="BF432" s="274"/>
      <c r="BG432" s="274"/>
      <c r="BH432" s="274"/>
      <c r="BI432" s="274"/>
      <c r="BJ432" s="274"/>
      <c r="BK432" s="274"/>
      <c r="BL432" s="274"/>
      <c r="BM432" s="274"/>
      <c r="BN432" s="274"/>
      <c r="BO432" s="274"/>
      <c r="BP432" s="274"/>
      <c r="BQ432" s="274"/>
      <c r="BR432" s="274"/>
      <c r="BS432" s="274"/>
      <c r="BT432" s="274"/>
      <c r="BU432" s="274"/>
      <c r="BV432" s="274"/>
      <c r="BW432" s="274"/>
      <c r="BX432" s="274"/>
      <c r="BY432" s="274"/>
      <c r="BZ432" s="274"/>
      <c r="CA432" s="274"/>
      <c r="CB432" s="274"/>
      <c r="CC432" s="274"/>
    </row>
    <row r="433" spans="2:81" s="249" customFormat="1" ht="15" customHeight="1">
      <c r="B433" s="250"/>
      <c r="C433" s="246"/>
      <c r="D433" s="246"/>
      <c r="E433" s="246"/>
      <c r="F433" s="246"/>
      <c r="G433" s="246"/>
      <c r="H433" s="246"/>
      <c r="I433" s="246"/>
      <c r="J433" s="246"/>
      <c r="K433" s="246"/>
      <c r="L433" s="246"/>
      <c r="M433" s="246"/>
      <c r="N433" s="274"/>
      <c r="O433" s="274"/>
      <c r="P433" s="274"/>
      <c r="Q433" s="274"/>
      <c r="R433" s="274"/>
      <c r="S433" s="274"/>
      <c r="T433" s="274"/>
      <c r="U433" s="274"/>
      <c r="V433" s="274"/>
      <c r="W433" s="274"/>
      <c r="X433" s="274"/>
      <c r="Y433" s="274"/>
      <c r="Z433" s="274"/>
      <c r="AA433" s="274"/>
      <c r="AB433" s="274"/>
      <c r="AC433" s="274"/>
      <c r="AD433" s="274"/>
      <c r="AE433" s="274"/>
      <c r="AF433" s="274"/>
      <c r="AG433" s="274"/>
      <c r="AH433" s="274"/>
      <c r="AI433" s="274"/>
      <c r="AJ433" s="274"/>
      <c r="AK433" s="274"/>
      <c r="AL433" s="274"/>
      <c r="AM433" s="274"/>
      <c r="AN433" s="247"/>
      <c r="AO433" s="247"/>
      <c r="AP433" s="247"/>
      <c r="AQ433" s="247"/>
      <c r="AR433" s="247"/>
      <c r="AS433" s="247"/>
      <c r="AT433" s="247"/>
      <c r="AU433" s="247"/>
      <c r="AV433" s="247"/>
      <c r="AW433" s="274"/>
      <c r="AX433" s="274"/>
      <c r="AY433" s="274"/>
      <c r="AZ433" s="274"/>
      <c r="BA433" s="274"/>
      <c r="BB433" s="274"/>
      <c r="BC433" s="274"/>
      <c r="BD433" s="274"/>
      <c r="BE433" s="274"/>
      <c r="BF433" s="274"/>
      <c r="BG433" s="274"/>
      <c r="BH433" s="274"/>
      <c r="BI433" s="274"/>
      <c r="BJ433" s="274"/>
      <c r="BK433" s="274"/>
      <c r="BL433" s="274"/>
      <c r="BM433" s="274"/>
      <c r="BN433" s="274"/>
      <c r="BO433" s="274"/>
      <c r="BP433" s="274"/>
      <c r="BQ433" s="274"/>
      <c r="BR433" s="274"/>
      <c r="BS433" s="274"/>
      <c r="BT433" s="274"/>
      <c r="BU433" s="274"/>
      <c r="BV433" s="274"/>
      <c r="BW433" s="274"/>
      <c r="BX433" s="274"/>
      <c r="BY433" s="274"/>
      <c r="BZ433" s="274"/>
      <c r="CA433" s="274"/>
      <c r="CB433" s="274"/>
      <c r="CC433" s="274"/>
    </row>
    <row r="434" spans="2:81" s="249" customFormat="1" ht="15" customHeight="1">
      <c r="B434" s="250"/>
      <c r="C434" s="246"/>
      <c r="D434" s="246"/>
      <c r="E434" s="246"/>
      <c r="F434" s="246"/>
      <c r="G434" s="246"/>
      <c r="H434" s="246"/>
      <c r="I434" s="246"/>
      <c r="J434" s="246"/>
      <c r="K434" s="246"/>
      <c r="L434" s="246"/>
      <c r="M434" s="246"/>
      <c r="N434" s="274"/>
      <c r="O434" s="274"/>
      <c r="P434" s="274"/>
      <c r="Q434" s="274"/>
      <c r="R434" s="274"/>
      <c r="S434" s="274"/>
      <c r="T434" s="274"/>
      <c r="U434" s="274"/>
      <c r="V434" s="274"/>
      <c r="W434" s="274"/>
      <c r="X434" s="274"/>
      <c r="Y434" s="274"/>
      <c r="Z434" s="274"/>
      <c r="AA434" s="274"/>
      <c r="AB434" s="274"/>
      <c r="AC434" s="274"/>
      <c r="AD434" s="274"/>
      <c r="AE434" s="274"/>
      <c r="AF434" s="274"/>
      <c r="AG434" s="274"/>
      <c r="AH434" s="274"/>
      <c r="AI434" s="274"/>
      <c r="AJ434" s="274"/>
      <c r="AK434" s="274"/>
      <c r="AL434" s="274"/>
      <c r="AM434" s="274"/>
      <c r="AN434" s="247"/>
      <c r="AO434" s="247"/>
      <c r="AP434" s="247"/>
      <c r="AQ434" s="247"/>
      <c r="AR434" s="247"/>
      <c r="AS434" s="247"/>
      <c r="AT434" s="247"/>
      <c r="AU434" s="247"/>
      <c r="AV434" s="247"/>
      <c r="AW434" s="274"/>
      <c r="AX434" s="274"/>
      <c r="AY434" s="274"/>
      <c r="AZ434" s="274"/>
      <c r="BA434" s="274"/>
      <c r="BB434" s="274"/>
      <c r="BC434" s="274"/>
      <c r="BD434" s="274"/>
      <c r="BE434" s="274"/>
      <c r="BF434" s="274"/>
      <c r="BG434" s="274"/>
      <c r="BH434" s="274"/>
      <c r="BI434" s="274"/>
      <c r="BJ434" s="274"/>
      <c r="BK434" s="274"/>
      <c r="BL434" s="274"/>
      <c r="BM434" s="274"/>
      <c r="BN434" s="274"/>
      <c r="BO434" s="274"/>
      <c r="BP434" s="274"/>
      <c r="BQ434" s="274"/>
      <c r="BR434" s="274"/>
      <c r="BS434" s="274"/>
      <c r="BT434" s="274"/>
      <c r="BU434" s="274"/>
      <c r="BV434" s="274"/>
      <c r="BW434" s="274"/>
      <c r="BX434" s="274"/>
      <c r="BY434" s="274"/>
      <c r="BZ434" s="274"/>
      <c r="CA434" s="274"/>
      <c r="CB434" s="274"/>
      <c r="CC434" s="274"/>
    </row>
    <row r="435" spans="2:81" s="249" customFormat="1" ht="15" customHeight="1">
      <c r="B435" s="250"/>
      <c r="C435" s="246"/>
      <c r="D435" s="246"/>
      <c r="E435" s="246"/>
      <c r="F435" s="246"/>
      <c r="G435" s="246"/>
      <c r="H435" s="246"/>
      <c r="I435" s="246"/>
      <c r="J435" s="246"/>
      <c r="K435" s="246"/>
      <c r="L435" s="246"/>
      <c r="M435" s="246"/>
      <c r="N435" s="274"/>
      <c r="O435" s="274"/>
      <c r="P435" s="274"/>
      <c r="Q435" s="274"/>
      <c r="R435" s="274"/>
      <c r="S435" s="274"/>
      <c r="T435" s="274"/>
      <c r="U435" s="274"/>
      <c r="V435" s="274"/>
      <c r="W435" s="274"/>
      <c r="X435" s="274"/>
      <c r="Y435" s="274"/>
      <c r="Z435" s="274"/>
      <c r="AA435" s="274"/>
      <c r="AB435" s="274"/>
      <c r="AC435" s="274"/>
      <c r="AD435" s="274"/>
      <c r="AE435" s="274"/>
      <c r="AF435" s="274"/>
      <c r="AG435" s="274"/>
      <c r="AH435" s="274"/>
      <c r="AI435" s="274"/>
      <c r="AJ435" s="274"/>
      <c r="AK435" s="274"/>
      <c r="AL435" s="274"/>
      <c r="AM435" s="274"/>
      <c r="AN435" s="247"/>
      <c r="AO435" s="247"/>
      <c r="AP435" s="247"/>
      <c r="AQ435" s="247"/>
      <c r="AR435" s="247"/>
      <c r="AS435" s="247"/>
      <c r="AT435" s="247"/>
      <c r="AU435" s="247"/>
      <c r="AV435" s="247"/>
      <c r="AW435" s="274"/>
      <c r="AX435" s="274"/>
      <c r="AY435" s="274"/>
      <c r="AZ435" s="274"/>
      <c r="BA435" s="274"/>
      <c r="BB435" s="274"/>
      <c r="BC435" s="274"/>
      <c r="BD435" s="274"/>
      <c r="BE435" s="274"/>
      <c r="BF435" s="274"/>
      <c r="BG435" s="274"/>
      <c r="BH435" s="274"/>
      <c r="BI435" s="274"/>
      <c r="BJ435" s="274"/>
      <c r="BK435" s="274"/>
      <c r="BL435" s="274"/>
      <c r="BM435" s="274"/>
      <c r="BN435" s="274"/>
      <c r="BO435" s="274"/>
      <c r="BP435" s="274"/>
      <c r="BQ435" s="274"/>
      <c r="BR435" s="274"/>
      <c r="BS435" s="274"/>
      <c r="BT435" s="274"/>
      <c r="BU435" s="274"/>
      <c r="BV435" s="274"/>
      <c r="BW435" s="274"/>
      <c r="BX435" s="274"/>
      <c r="BY435" s="274"/>
      <c r="BZ435" s="274"/>
      <c r="CA435" s="274"/>
      <c r="CB435" s="274"/>
      <c r="CC435" s="274"/>
    </row>
    <row r="436" spans="2:81" s="249" customFormat="1" ht="15" customHeight="1">
      <c r="B436" s="250"/>
      <c r="C436" s="246"/>
      <c r="D436" s="246"/>
      <c r="E436" s="246"/>
      <c r="F436" s="246"/>
      <c r="G436" s="246"/>
      <c r="H436" s="246"/>
      <c r="I436" s="246"/>
      <c r="J436" s="246"/>
      <c r="K436" s="246"/>
      <c r="L436" s="246"/>
      <c r="M436" s="246"/>
      <c r="N436" s="274"/>
      <c r="O436" s="274"/>
      <c r="P436" s="274"/>
      <c r="Q436" s="274"/>
      <c r="R436" s="274"/>
      <c r="S436" s="274"/>
      <c r="T436" s="274"/>
      <c r="U436" s="274"/>
      <c r="V436" s="274"/>
      <c r="W436" s="274"/>
      <c r="X436" s="274"/>
      <c r="Y436" s="274"/>
      <c r="Z436" s="274"/>
      <c r="AA436" s="274"/>
      <c r="AB436" s="274"/>
      <c r="AC436" s="274"/>
      <c r="AD436" s="274"/>
      <c r="AE436" s="274"/>
      <c r="AF436" s="274"/>
      <c r="AG436" s="274"/>
      <c r="AH436" s="274"/>
      <c r="AI436" s="274"/>
      <c r="AJ436" s="274"/>
      <c r="AK436" s="274"/>
      <c r="AL436" s="274"/>
      <c r="AM436" s="274"/>
      <c r="AN436" s="247"/>
      <c r="AO436" s="247"/>
      <c r="AP436" s="247"/>
      <c r="AQ436" s="247"/>
      <c r="AR436" s="247"/>
      <c r="AS436" s="247"/>
      <c r="AT436" s="247"/>
      <c r="AU436" s="247"/>
      <c r="AV436" s="247"/>
      <c r="AW436" s="274"/>
      <c r="AX436" s="274"/>
      <c r="AY436" s="274"/>
      <c r="AZ436" s="274"/>
      <c r="BA436" s="274"/>
      <c r="BB436" s="274"/>
      <c r="BC436" s="274"/>
      <c r="BD436" s="274"/>
      <c r="BE436" s="274"/>
      <c r="BF436" s="274"/>
      <c r="BG436" s="274"/>
      <c r="BH436" s="274"/>
      <c r="BI436" s="274"/>
      <c r="BJ436" s="274"/>
      <c r="BK436" s="274"/>
      <c r="BL436" s="274"/>
      <c r="BM436" s="274"/>
      <c r="BN436" s="274"/>
      <c r="BO436" s="274"/>
      <c r="BP436" s="274"/>
      <c r="BQ436" s="274"/>
      <c r="BR436" s="274"/>
      <c r="BS436" s="274"/>
      <c r="BT436" s="274"/>
      <c r="BU436" s="274"/>
      <c r="BV436" s="274"/>
      <c r="BW436" s="274"/>
      <c r="BX436" s="274"/>
      <c r="BY436" s="274"/>
      <c r="BZ436" s="274"/>
      <c r="CA436" s="274"/>
      <c r="CB436" s="274"/>
      <c r="CC436" s="274"/>
    </row>
    <row r="437" spans="2:81" s="249" customFormat="1" ht="15" customHeight="1">
      <c r="B437" s="250"/>
      <c r="C437" s="246"/>
      <c r="D437" s="246"/>
      <c r="E437" s="246"/>
      <c r="F437" s="246"/>
      <c r="G437" s="246"/>
      <c r="H437" s="246"/>
      <c r="I437" s="246"/>
      <c r="J437" s="246"/>
      <c r="K437" s="246"/>
      <c r="L437" s="246"/>
      <c r="M437" s="246"/>
      <c r="N437" s="274"/>
      <c r="O437" s="274"/>
      <c r="P437" s="274"/>
      <c r="Q437" s="274"/>
      <c r="R437" s="274"/>
      <c r="S437" s="274"/>
      <c r="T437" s="274"/>
      <c r="U437" s="274"/>
      <c r="V437" s="274"/>
      <c r="W437" s="274"/>
      <c r="X437" s="274"/>
      <c r="Y437" s="274"/>
      <c r="Z437" s="274"/>
      <c r="AA437" s="274"/>
      <c r="AB437" s="274"/>
      <c r="AC437" s="274"/>
      <c r="AD437" s="274"/>
      <c r="AE437" s="274"/>
      <c r="AF437" s="274"/>
      <c r="AG437" s="274"/>
      <c r="AH437" s="274"/>
      <c r="AI437" s="274"/>
      <c r="AJ437" s="274"/>
      <c r="AK437" s="274"/>
      <c r="AL437" s="274"/>
      <c r="AM437" s="274"/>
      <c r="AN437" s="247"/>
      <c r="AO437" s="247"/>
      <c r="AP437" s="247"/>
      <c r="AQ437" s="247"/>
      <c r="AR437" s="247"/>
      <c r="AS437" s="247"/>
      <c r="AT437" s="247"/>
      <c r="AU437" s="247"/>
      <c r="AV437" s="247"/>
      <c r="AW437" s="274"/>
      <c r="AX437" s="274"/>
      <c r="AY437" s="274"/>
      <c r="AZ437" s="274"/>
      <c r="BA437" s="274"/>
      <c r="BB437" s="274"/>
      <c r="BC437" s="274"/>
      <c r="BD437" s="274"/>
      <c r="BE437" s="274"/>
      <c r="BF437" s="274"/>
      <c r="BG437" s="274"/>
      <c r="BH437" s="274"/>
      <c r="BI437" s="274"/>
      <c r="BJ437" s="274"/>
      <c r="BK437" s="274"/>
      <c r="BL437" s="274"/>
      <c r="BM437" s="274"/>
      <c r="BN437" s="274"/>
      <c r="BO437" s="274"/>
      <c r="BP437" s="274"/>
      <c r="BQ437" s="274"/>
      <c r="BR437" s="274"/>
      <c r="BS437" s="274"/>
      <c r="BT437" s="274"/>
      <c r="BU437" s="274"/>
      <c r="BV437" s="274"/>
      <c r="BW437" s="274"/>
      <c r="BX437" s="274"/>
      <c r="BY437" s="274"/>
      <c r="BZ437" s="274"/>
      <c r="CA437" s="274"/>
      <c r="CB437" s="274"/>
      <c r="CC437" s="274"/>
    </row>
    <row r="438" spans="2:81" s="249" customFormat="1" ht="15" customHeight="1">
      <c r="B438" s="250"/>
      <c r="C438" s="246"/>
      <c r="D438" s="246"/>
      <c r="E438" s="246"/>
      <c r="F438" s="246"/>
      <c r="G438" s="246"/>
      <c r="H438" s="246"/>
      <c r="I438" s="246"/>
      <c r="J438" s="246"/>
      <c r="K438" s="246"/>
      <c r="L438" s="246"/>
      <c r="M438" s="246"/>
      <c r="N438" s="274"/>
      <c r="O438" s="274"/>
      <c r="P438" s="274"/>
      <c r="Q438" s="274"/>
      <c r="R438" s="274"/>
      <c r="S438" s="274"/>
      <c r="T438" s="274"/>
      <c r="U438" s="274"/>
      <c r="V438" s="274"/>
      <c r="W438" s="274"/>
      <c r="X438" s="274"/>
      <c r="Y438" s="274"/>
      <c r="Z438" s="274"/>
      <c r="AA438" s="274"/>
      <c r="AB438" s="274"/>
      <c r="AC438" s="274"/>
      <c r="AD438" s="274"/>
      <c r="AE438" s="274"/>
      <c r="AF438" s="274"/>
      <c r="AG438" s="274"/>
      <c r="AH438" s="274"/>
      <c r="AI438" s="274"/>
      <c r="AJ438" s="274"/>
      <c r="AK438" s="274"/>
      <c r="AL438" s="274"/>
      <c r="AM438" s="274"/>
      <c r="AN438" s="247"/>
      <c r="AO438" s="247"/>
      <c r="AP438" s="247"/>
      <c r="AQ438" s="247"/>
      <c r="AR438" s="247"/>
      <c r="AS438" s="247"/>
      <c r="AT438" s="247"/>
      <c r="AU438" s="247"/>
      <c r="AV438" s="247"/>
      <c r="AW438" s="274"/>
      <c r="AX438" s="274"/>
      <c r="AY438" s="274"/>
      <c r="AZ438" s="274"/>
      <c r="BA438" s="274"/>
      <c r="BB438" s="274"/>
      <c r="BC438" s="274"/>
      <c r="BD438" s="274"/>
      <c r="BE438" s="274"/>
      <c r="BF438" s="274"/>
      <c r="BG438" s="274"/>
      <c r="BH438" s="274"/>
      <c r="BI438" s="274"/>
      <c r="BJ438" s="274"/>
      <c r="BK438" s="274"/>
      <c r="BL438" s="274"/>
      <c r="BM438" s="274"/>
      <c r="BN438" s="274"/>
      <c r="BO438" s="274"/>
      <c r="BP438" s="274"/>
      <c r="BQ438" s="274"/>
      <c r="BR438" s="274"/>
      <c r="BS438" s="274"/>
      <c r="BT438" s="274"/>
      <c r="BU438" s="274"/>
      <c r="BV438" s="274"/>
      <c r="BW438" s="274"/>
      <c r="BX438" s="274"/>
      <c r="BY438" s="274"/>
      <c r="BZ438" s="274"/>
      <c r="CA438" s="274"/>
      <c r="CB438" s="274"/>
      <c r="CC438" s="274"/>
    </row>
    <row r="439" spans="2:81" ht="15" customHeight="1"/>
    <row r="440" spans="2:81" ht="15" customHeight="1"/>
    <row r="441" spans="2:81" ht="15" customHeight="1"/>
    <row r="442" spans="2:81" ht="15" customHeight="1"/>
  </sheetData>
  <conditionalFormatting sqref="AN306:AU306">
    <cfRule type="cellIs" dxfId="1" priority="2" operator="notEqual">
      <formula>0</formula>
    </cfRule>
  </conditionalFormatting>
  <conditionalFormatting sqref="AV306">
    <cfRule type="cellIs" dxfId="0" priority="1" operator="notEqual">
      <formula>0</formula>
    </cfRule>
  </conditionalFormatting>
  <printOptions horizontalCentered="1"/>
  <pageMargins left="0.25" right="0.25" top="0.75" bottom="0.65" header="0.25" footer="0.25"/>
  <pageSetup scale="40" firstPageNumber="7" fitToWidth="3" orientation="portrait" r:id="rId1"/>
  <headerFooter scaleWithDoc="0" alignWithMargins="0"/>
  <rowBreaks count="1" manualBreakCount="1">
    <brk id="303" max="16383" man="1"/>
  </rowBreaks>
  <colBreaks count="5" manualBreakCount="5">
    <brk id="13" max="1048575" man="1"/>
    <brk id="22" max="1048575" man="1"/>
    <brk id="39" min="1" max="311" man="1"/>
    <brk id="48" min="1" max="311" man="1"/>
    <brk id="53" min="1" max="31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6AFC-DBD0-44EA-BEA6-7685C36FD389}">
  <dimension ref="A1:C290"/>
  <sheetViews>
    <sheetView workbookViewId="0">
      <selection activeCell="C2" sqref="C2"/>
    </sheetView>
  </sheetViews>
  <sheetFormatPr defaultColWidth="9.140625" defaultRowHeight="12.75"/>
  <cols>
    <col min="1" max="1" width="12.140625" style="8" bestFit="1" customWidth="1"/>
    <col min="2" max="2" width="52.5703125" style="8" bestFit="1" customWidth="1"/>
    <col min="3" max="3" width="19.28515625" style="8" bestFit="1" customWidth="1"/>
    <col min="4" max="16384" width="9.140625" style="8"/>
  </cols>
  <sheetData>
    <row r="1" spans="1:3" ht="25.5">
      <c r="A1" s="221" t="s">
        <v>397</v>
      </c>
      <c r="B1" s="222" t="s">
        <v>398</v>
      </c>
      <c r="C1" s="223" t="s">
        <v>430</v>
      </c>
    </row>
    <row r="2" spans="1:3">
      <c r="A2" s="224">
        <v>10200</v>
      </c>
      <c r="B2" s="8" t="s">
        <v>0</v>
      </c>
      <c r="C2" s="38">
        <v>23542.68</v>
      </c>
    </row>
    <row r="3" spans="1:3">
      <c r="A3" s="224">
        <v>10400</v>
      </c>
      <c r="B3" s="8" t="s">
        <v>1</v>
      </c>
      <c r="C3" s="38">
        <v>68444.150000000023</v>
      </c>
    </row>
    <row r="4" spans="1:3">
      <c r="A4" s="224">
        <v>10500</v>
      </c>
      <c r="B4" s="8" t="s">
        <v>2</v>
      </c>
      <c r="C4" s="38">
        <v>15639.730000000001</v>
      </c>
    </row>
    <row r="5" spans="1:3">
      <c r="A5" s="224">
        <v>10700</v>
      </c>
      <c r="B5" s="8" t="s">
        <v>342</v>
      </c>
      <c r="C5" s="38">
        <v>114375.12</v>
      </c>
    </row>
    <row r="6" spans="1:3">
      <c r="A6" s="224">
        <v>10800</v>
      </c>
      <c r="B6" s="8" t="s">
        <v>3</v>
      </c>
      <c r="C6" s="38">
        <v>467787.86</v>
      </c>
    </row>
    <row r="7" spans="1:3">
      <c r="A7" s="224">
        <v>10850</v>
      </c>
      <c r="B7" s="8" t="s">
        <v>4</v>
      </c>
      <c r="C7" s="38">
        <v>5177.54</v>
      </c>
    </row>
    <row r="8" spans="1:3">
      <c r="A8" s="224">
        <v>10900</v>
      </c>
      <c r="B8" s="8" t="s">
        <v>5</v>
      </c>
      <c r="C8" s="38">
        <v>41584.67</v>
      </c>
    </row>
    <row r="9" spans="1:3">
      <c r="A9" s="224">
        <v>10910</v>
      </c>
      <c r="B9" s="8" t="s">
        <v>6</v>
      </c>
      <c r="C9" s="38">
        <v>6935.7499999999991</v>
      </c>
    </row>
    <row r="10" spans="1:3">
      <c r="A10" s="224">
        <v>10930</v>
      </c>
      <c r="B10" s="8" t="s">
        <v>7</v>
      </c>
      <c r="C10" s="38">
        <v>125121.89000000001</v>
      </c>
    </row>
    <row r="11" spans="1:3">
      <c r="A11" s="224">
        <v>10940</v>
      </c>
      <c r="B11" s="8" t="s">
        <v>8</v>
      </c>
      <c r="C11" s="38">
        <v>16858.02</v>
      </c>
    </row>
    <row r="12" spans="1:3">
      <c r="A12" s="224">
        <v>10950</v>
      </c>
      <c r="B12" s="8" t="s">
        <v>9</v>
      </c>
      <c r="C12" s="38">
        <v>19520.39</v>
      </c>
    </row>
    <row r="13" spans="1:3">
      <c r="A13" s="224">
        <v>11050</v>
      </c>
      <c r="B13" s="8" t="s">
        <v>396</v>
      </c>
      <c r="C13" s="38">
        <v>6079.119999999999</v>
      </c>
    </row>
    <row r="14" spans="1:3">
      <c r="A14" s="224">
        <v>11300</v>
      </c>
      <c r="B14" s="8" t="s">
        <v>431</v>
      </c>
      <c r="C14" s="38">
        <v>120305.70999999999</v>
      </c>
    </row>
    <row r="15" spans="1:3">
      <c r="A15" s="224">
        <v>11310</v>
      </c>
      <c r="B15" s="8" t="s">
        <v>11</v>
      </c>
      <c r="C15" s="38">
        <v>13221.1</v>
      </c>
    </row>
    <row r="16" spans="1:3">
      <c r="A16" s="224">
        <v>11600</v>
      </c>
      <c r="B16" s="8" t="s">
        <v>12</v>
      </c>
      <c r="C16" s="38">
        <v>48876.15</v>
      </c>
    </row>
    <row r="17" spans="1:3">
      <c r="A17" s="224">
        <v>11900</v>
      </c>
      <c r="B17" s="8" t="s">
        <v>13</v>
      </c>
      <c r="C17" s="38">
        <v>6355.12</v>
      </c>
    </row>
    <row r="18" spans="1:3">
      <c r="A18" s="224">
        <v>12100</v>
      </c>
      <c r="B18" s="8" t="s">
        <v>14</v>
      </c>
      <c r="C18" s="38">
        <v>5810.37</v>
      </c>
    </row>
    <row r="19" spans="1:3">
      <c r="A19" s="224">
        <v>12150</v>
      </c>
      <c r="B19" s="8" t="s">
        <v>15</v>
      </c>
      <c r="C19" s="38">
        <v>805.3</v>
      </c>
    </row>
    <row r="20" spans="1:3">
      <c r="A20" s="224">
        <v>12160</v>
      </c>
      <c r="B20" s="8" t="s">
        <v>16</v>
      </c>
      <c r="C20" s="38">
        <v>46536.389999999992</v>
      </c>
    </row>
    <row r="21" spans="1:3">
      <c r="A21" s="224">
        <v>12220</v>
      </c>
      <c r="B21" s="8" t="s">
        <v>432</v>
      </c>
      <c r="C21" s="38">
        <v>1160795.5499999998</v>
      </c>
    </row>
    <row r="22" spans="1:3">
      <c r="A22" s="224">
        <v>12510</v>
      </c>
      <c r="B22" s="8" t="s">
        <v>18</v>
      </c>
      <c r="C22" s="38">
        <v>119994.33</v>
      </c>
    </row>
    <row r="23" spans="1:3">
      <c r="A23" s="224">
        <v>12600</v>
      </c>
      <c r="B23" s="8" t="s">
        <v>19</v>
      </c>
      <c r="C23" s="38">
        <v>50822.27</v>
      </c>
    </row>
    <row r="24" spans="1:3">
      <c r="A24" s="224">
        <v>12700</v>
      </c>
      <c r="B24" s="8" t="s">
        <v>20</v>
      </c>
      <c r="C24" s="38">
        <v>29071.759999999998</v>
      </c>
    </row>
    <row r="25" spans="1:3">
      <c r="A25" s="224">
        <v>13500</v>
      </c>
      <c r="B25" s="8" t="s">
        <v>21</v>
      </c>
      <c r="C25" s="38">
        <v>101007.86</v>
      </c>
    </row>
    <row r="26" spans="1:3">
      <c r="A26" s="224">
        <v>13700</v>
      </c>
      <c r="B26" s="8" t="s">
        <v>22</v>
      </c>
      <c r="C26" s="38">
        <v>12332.91</v>
      </c>
    </row>
    <row r="27" spans="1:3">
      <c r="A27" s="224">
        <v>14300</v>
      </c>
      <c r="B27" s="8" t="s">
        <v>23</v>
      </c>
      <c r="C27" s="38">
        <v>38340.569999999992</v>
      </c>
    </row>
    <row r="28" spans="1:3">
      <c r="A28" s="224">
        <v>18400</v>
      </c>
      <c r="B28" s="8" t="s">
        <v>343</v>
      </c>
      <c r="C28" s="38">
        <v>129459.8</v>
      </c>
    </row>
    <row r="29" spans="1:3">
      <c r="A29" s="224">
        <v>18600</v>
      </c>
      <c r="B29" s="8" t="s">
        <v>24</v>
      </c>
      <c r="C29" s="38">
        <v>372.54000000000008</v>
      </c>
    </row>
    <row r="30" spans="1:3">
      <c r="A30" s="224">
        <v>18640</v>
      </c>
      <c r="B30" s="8" t="s">
        <v>25</v>
      </c>
      <c r="C30" s="38">
        <v>44.279999999999994</v>
      </c>
    </row>
    <row r="31" spans="1:3">
      <c r="A31" s="224">
        <v>18740</v>
      </c>
      <c r="B31" s="8" t="s">
        <v>27</v>
      </c>
      <c r="C31" s="38">
        <v>199.77000000000004</v>
      </c>
    </row>
    <row r="32" spans="1:3">
      <c r="A32" s="224">
        <v>18780</v>
      </c>
      <c r="B32" s="8" t="s">
        <v>433</v>
      </c>
      <c r="C32" s="38">
        <v>386.61</v>
      </c>
    </row>
    <row r="33" spans="1:3">
      <c r="A33" s="224">
        <v>19005</v>
      </c>
      <c r="B33" s="8" t="s">
        <v>29</v>
      </c>
      <c r="C33" s="38">
        <v>21074.91</v>
      </c>
    </row>
    <row r="34" spans="1:3">
      <c r="A34" s="224">
        <v>19100</v>
      </c>
      <c r="B34" s="8" t="s">
        <v>30</v>
      </c>
      <c r="C34" s="38">
        <v>1554730.7</v>
      </c>
    </row>
    <row r="35" spans="1:3">
      <c r="A35" s="224">
        <v>20100</v>
      </c>
      <c r="B35" s="8" t="s">
        <v>31</v>
      </c>
      <c r="C35" s="38">
        <v>264487.19999999995</v>
      </c>
    </row>
    <row r="36" spans="1:3">
      <c r="A36" s="224">
        <v>20200</v>
      </c>
      <c r="B36" s="8" t="s">
        <v>32</v>
      </c>
      <c r="C36" s="38">
        <v>41648.820000000007</v>
      </c>
    </row>
    <row r="37" spans="1:3">
      <c r="A37" s="224">
        <v>20300</v>
      </c>
      <c r="B37" s="8" t="s">
        <v>33</v>
      </c>
      <c r="C37" s="38">
        <v>604826.57000000007</v>
      </c>
    </row>
    <row r="38" spans="1:3">
      <c r="A38" s="224">
        <v>20400</v>
      </c>
      <c r="B38" s="8" t="s">
        <v>34</v>
      </c>
      <c r="C38" s="38">
        <v>31315.98</v>
      </c>
    </row>
    <row r="39" spans="1:3">
      <c r="A39" s="224">
        <v>20600</v>
      </c>
      <c r="B39" s="8" t="s">
        <v>35</v>
      </c>
      <c r="C39" s="38">
        <v>75070.070000000007</v>
      </c>
    </row>
    <row r="40" spans="1:3">
      <c r="A40" s="224">
        <v>20700</v>
      </c>
      <c r="B40" s="8" t="s">
        <v>36</v>
      </c>
      <c r="C40" s="38">
        <v>160296.71999999997</v>
      </c>
    </row>
    <row r="41" spans="1:3">
      <c r="A41" s="224">
        <v>20800</v>
      </c>
      <c r="B41" s="8" t="s">
        <v>37</v>
      </c>
      <c r="C41" s="38">
        <v>121384.01000000001</v>
      </c>
    </row>
    <row r="42" spans="1:3">
      <c r="A42" s="224">
        <v>20900</v>
      </c>
      <c r="B42" s="8" t="s">
        <v>38</v>
      </c>
      <c r="C42" s="38">
        <v>264865.62999999995</v>
      </c>
    </row>
    <row r="43" spans="1:3">
      <c r="A43" s="224">
        <v>21200</v>
      </c>
      <c r="B43" s="8" t="s">
        <v>39</v>
      </c>
      <c r="C43" s="38">
        <v>76559.67</v>
      </c>
    </row>
    <row r="44" spans="1:3">
      <c r="A44" s="224">
        <v>21300</v>
      </c>
      <c r="B44" s="8" t="s">
        <v>40</v>
      </c>
      <c r="C44" s="38">
        <v>939971.67</v>
      </c>
    </row>
    <row r="45" spans="1:3">
      <c r="A45" s="224">
        <v>21520</v>
      </c>
      <c r="B45" s="8" t="s">
        <v>344</v>
      </c>
      <c r="C45" s="38">
        <v>1684668.53</v>
      </c>
    </row>
    <row r="46" spans="1:3">
      <c r="A46" s="224">
        <v>21525</v>
      </c>
      <c r="B46" s="8" t="s">
        <v>434</v>
      </c>
      <c r="C46" s="38">
        <v>44989.72</v>
      </c>
    </row>
    <row r="47" spans="1:3">
      <c r="A47" s="224">
        <v>21550</v>
      </c>
      <c r="B47" s="8" t="s">
        <v>41</v>
      </c>
      <c r="C47" s="38">
        <v>989101.19</v>
      </c>
    </row>
    <row r="48" spans="1:3">
      <c r="A48" s="224">
        <v>21570</v>
      </c>
      <c r="B48" s="8" t="s">
        <v>42</v>
      </c>
      <c r="C48" s="38">
        <v>4903.0999999999995</v>
      </c>
    </row>
    <row r="49" spans="1:3">
      <c r="A49" s="224">
        <v>21800</v>
      </c>
      <c r="B49" s="8" t="s">
        <v>43</v>
      </c>
      <c r="C49" s="38">
        <v>136961.27000000002</v>
      </c>
    </row>
    <row r="50" spans="1:3">
      <c r="A50" s="224">
        <v>21900</v>
      </c>
      <c r="B50" s="8" t="s">
        <v>44</v>
      </c>
      <c r="C50" s="38">
        <v>78688.490000000005</v>
      </c>
    </row>
    <row r="51" spans="1:3">
      <c r="A51" s="224">
        <v>22000</v>
      </c>
      <c r="B51" s="8" t="s">
        <v>45</v>
      </c>
      <c r="C51" s="38">
        <v>83733.079999999987</v>
      </c>
    </row>
    <row r="52" spans="1:3">
      <c r="A52" s="224">
        <v>23000</v>
      </c>
      <c r="B52" s="8" t="s">
        <v>46</v>
      </c>
      <c r="C52" s="38">
        <v>60467.44</v>
      </c>
    </row>
    <row r="53" spans="1:3">
      <c r="A53" s="224">
        <v>23100</v>
      </c>
      <c r="B53" s="8" t="s">
        <v>47</v>
      </c>
      <c r="C53" s="38">
        <v>378125.48</v>
      </c>
    </row>
    <row r="54" spans="1:3">
      <c r="A54" s="224">
        <v>23200</v>
      </c>
      <c r="B54" s="8" t="s">
        <v>48</v>
      </c>
      <c r="C54" s="38">
        <v>204339.24000000002</v>
      </c>
    </row>
    <row r="55" spans="1:3">
      <c r="A55" s="224">
        <v>30000</v>
      </c>
      <c r="B55" s="8" t="s">
        <v>49</v>
      </c>
      <c r="C55" s="38">
        <v>18828.049999999996</v>
      </c>
    </row>
    <row r="56" spans="1:3">
      <c r="A56" s="224">
        <v>30100</v>
      </c>
      <c r="B56" s="8" t="s">
        <v>50</v>
      </c>
      <c r="C56" s="38">
        <v>171775.55</v>
      </c>
    </row>
    <row r="57" spans="1:3">
      <c r="A57" s="224">
        <v>30102</v>
      </c>
      <c r="B57" s="8" t="s">
        <v>51</v>
      </c>
      <c r="C57" s="38">
        <v>3186.7099999999996</v>
      </c>
    </row>
    <row r="58" spans="1:3">
      <c r="A58" s="224">
        <v>30103</v>
      </c>
      <c r="B58" s="8" t="s">
        <v>52</v>
      </c>
      <c r="C58" s="38">
        <v>4268.74</v>
      </c>
    </row>
    <row r="59" spans="1:3">
      <c r="A59" s="224">
        <v>30104</v>
      </c>
      <c r="B59" s="8" t="s">
        <v>53</v>
      </c>
      <c r="C59" s="38">
        <v>1941.46</v>
      </c>
    </row>
    <row r="60" spans="1:3">
      <c r="A60" s="224">
        <v>30105</v>
      </c>
      <c r="B60" s="8" t="s">
        <v>54</v>
      </c>
      <c r="C60" s="38">
        <v>20013.2</v>
      </c>
    </row>
    <row r="61" spans="1:3">
      <c r="A61" s="224">
        <v>30200</v>
      </c>
      <c r="B61" s="8" t="s">
        <v>55</v>
      </c>
      <c r="C61" s="38">
        <v>40722.1</v>
      </c>
    </row>
    <row r="62" spans="1:3">
      <c r="A62" s="224">
        <v>30300</v>
      </c>
      <c r="B62" s="8" t="s">
        <v>56</v>
      </c>
      <c r="C62" s="38">
        <v>13386.230000000001</v>
      </c>
    </row>
    <row r="63" spans="1:3">
      <c r="A63" s="224">
        <v>30400</v>
      </c>
      <c r="B63" s="8" t="s">
        <v>57</v>
      </c>
      <c r="C63" s="38">
        <v>26735.680000000004</v>
      </c>
    </row>
    <row r="64" spans="1:3">
      <c r="A64" s="224">
        <v>30405</v>
      </c>
      <c r="B64" s="8" t="s">
        <v>58</v>
      </c>
      <c r="C64" s="38">
        <v>14687.720000000001</v>
      </c>
    </row>
    <row r="65" spans="1:3">
      <c r="A65" s="224">
        <v>30500</v>
      </c>
      <c r="B65" s="8" t="s">
        <v>59</v>
      </c>
      <c r="C65" s="38">
        <v>27099.640000000003</v>
      </c>
    </row>
    <row r="66" spans="1:3">
      <c r="A66" s="224">
        <v>30600</v>
      </c>
      <c r="B66" s="8" t="s">
        <v>60</v>
      </c>
      <c r="C66" s="38">
        <v>19416.760000000002</v>
      </c>
    </row>
    <row r="67" spans="1:3">
      <c r="A67" s="224">
        <v>30601</v>
      </c>
      <c r="B67" s="8" t="s">
        <v>61</v>
      </c>
      <c r="C67" s="38">
        <v>359.07999999999993</v>
      </c>
    </row>
    <row r="68" spans="1:3">
      <c r="A68" s="224">
        <v>30700</v>
      </c>
      <c r="B68" s="8" t="s">
        <v>62</v>
      </c>
      <c r="C68" s="38">
        <v>53491.429999999993</v>
      </c>
    </row>
    <row r="69" spans="1:3">
      <c r="A69" s="224">
        <v>30705</v>
      </c>
      <c r="B69" s="8" t="s">
        <v>63</v>
      </c>
      <c r="C69" s="38">
        <v>10213.07</v>
      </c>
    </row>
    <row r="70" spans="1:3">
      <c r="A70" s="224">
        <v>30800</v>
      </c>
      <c r="B70" s="8" t="s">
        <v>64</v>
      </c>
      <c r="C70" s="38">
        <v>18435.14</v>
      </c>
    </row>
    <row r="71" spans="1:3">
      <c r="A71" s="224">
        <v>30900</v>
      </c>
      <c r="B71" s="8" t="s">
        <v>65</v>
      </c>
      <c r="C71" s="38">
        <v>36282.230000000003</v>
      </c>
    </row>
    <row r="72" spans="1:3">
      <c r="A72" s="224">
        <v>30905</v>
      </c>
      <c r="B72" s="8" t="s">
        <v>66</v>
      </c>
      <c r="C72" s="38">
        <v>8668.59</v>
      </c>
    </row>
    <row r="73" spans="1:3">
      <c r="A73" s="224">
        <v>31000</v>
      </c>
      <c r="B73" s="8" t="s">
        <v>67</v>
      </c>
      <c r="C73" s="38">
        <v>104447.48</v>
      </c>
    </row>
    <row r="74" spans="1:3">
      <c r="A74" s="224">
        <v>31005</v>
      </c>
      <c r="B74" s="8" t="s">
        <v>68</v>
      </c>
      <c r="C74" s="38">
        <v>10658.890000000001</v>
      </c>
    </row>
    <row r="75" spans="1:3">
      <c r="A75" s="224">
        <v>31100</v>
      </c>
      <c r="B75" s="8" t="s">
        <v>69</v>
      </c>
      <c r="C75" s="38">
        <v>209638.57</v>
      </c>
    </row>
    <row r="76" spans="1:3">
      <c r="A76" s="224">
        <v>31101</v>
      </c>
      <c r="B76" s="8" t="s">
        <v>70</v>
      </c>
      <c r="C76" s="38">
        <v>1171.1899999999998</v>
      </c>
    </row>
    <row r="77" spans="1:3">
      <c r="A77" s="224">
        <v>31102</v>
      </c>
      <c r="B77" s="8" t="s">
        <v>71</v>
      </c>
      <c r="C77" s="38">
        <v>3385.2400000000002</v>
      </c>
    </row>
    <row r="78" spans="1:3">
      <c r="A78" s="224">
        <v>31105</v>
      </c>
      <c r="B78" s="8" t="s">
        <v>72</v>
      </c>
      <c r="C78" s="38">
        <v>34351.4</v>
      </c>
    </row>
    <row r="79" spans="1:3">
      <c r="A79" s="224">
        <v>31110</v>
      </c>
      <c r="B79" s="8" t="s">
        <v>73</v>
      </c>
      <c r="C79" s="38">
        <v>49959.479999999996</v>
      </c>
    </row>
    <row r="80" spans="1:3">
      <c r="A80" s="224">
        <v>31200</v>
      </c>
      <c r="B80" s="8" t="s">
        <v>74</v>
      </c>
      <c r="C80" s="38">
        <v>92714.650000000009</v>
      </c>
    </row>
    <row r="81" spans="1:3">
      <c r="A81" s="224">
        <v>31205</v>
      </c>
      <c r="B81" s="8" t="s">
        <v>75</v>
      </c>
      <c r="C81" s="38">
        <v>11604.86</v>
      </c>
    </row>
    <row r="82" spans="1:3">
      <c r="A82" s="224">
        <v>31300</v>
      </c>
      <c r="B82" s="8" t="s">
        <v>76</v>
      </c>
      <c r="C82" s="38">
        <v>245348.77</v>
      </c>
    </row>
    <row r="83" spans="1:3">
      <c r="A83" s="224">
        <v>31301</v>
      </c>
      <c r="B83" s="8" t="s">
        <v>77</v>
      </c>
      <c r="C83" s="38">
        <v>4938.4599999999991</v>
      </c>
    </row>
    <row r="84" spans="1:3">
      <c r="A84" s="224">
        <v>31320</v>
      </c>
      <c r="B84" s="8" t="s">
        <v>78</v>
      </c>
      <c r="C84" s="38">
        <v>43503.679999999993</v>
      </c>
    </row>
    <row r="85" spans="1:3">
      <c r="A85" s="224">
        <v>31400</v>
      </c>
      <c r="B85" s="8" t="s">
        <v>79</v>
      </c>
      <c r="C85" s="38">
        <v>97281.609999999986</v>
      </c>
    </row>
    <row r="86" spans="1:3">
      <c r="A86" s="224">
        <v>31405</v>
      </c>
      <c r="B86" s="8" t="s">
        <v>80</v>
      </c>
      <c r="C86" s="38">
        <v>21310.670000000002</v>
      </c>
    </row>
    <row r="87" spans="1:3">
      <c r="A87" s="224">
        <v>31500</v>
      </c>
      <c r="B87" s="8" t="s">
        <v>81</v>
      </c>
      <c r="C87" s="38">
        <v>16066.3</v>
      </c>
    </row>
    <row r="88" spans="1:3">
      <c r="A88" s="224">
        <v>31600</v>
      </c>
      <c r="B88" s="8" t="s">
        <v>82</v>
      </c>
      <c r="C88" s="38">
        <v>69538.26999999999</v>
      </c>
    </row>
    <row r="89" spans="1:3">
      <c r="A89" s="224">
        <v>31605</v>
      </c>
      <c r="B89" s="8" t="s">
        <v>83</v>
      </c>
      <c r="C89" s="38">
        <v>11516.4</v>
      </c>
    </row>
    <row r="90" spans="1:3">
      <c r="A90" s="224">
        <v>31700</v>
      </c>
      <c r="B90" s="8" t="s">
        <v>84</v>
      </c>
      <c r="C90" s="38">
        <v>21590.309999999998</v>
      </c>
    </row>
    <row r="91" spans="1:3">
      <c r="A91" s="224">
        <v>31800</v>
      </c>
      <c r="B91" s="8" t="s">
        <v>85</v>
      </c>
      <c r="C91" s="38">
        <v>122841.45000000001</v>
      </c>
    </row>
    <row r="92" spans="1:3">
      <c r="A92" s="224">
        <v>31805</v>
      </c>
      <c r="B92" s="8" t="s">
        <v>86</v>
      </c>
      <c r="C92" s="38">
        <v>27845.47</v>
      </c>
    </row>
    <row r="93" spans="1:3">
      <c r="A93" s="224">
        <v>31810</v>
      </c>
      <c r="B93" s="8" t="s">
        <v>87</v>
      </c>
      <c r="C93" s="38">
        <v>31068.000000000007</v>
      </c>
    </row>
    <row r="94" spans="1:3">
      <c r="A94" s="224">
        <v>31820</v>
      </c>
      <c r="B94" s="8" t="s">
        <v>88</v>
      </c>
      <c r="C94" s="38">
        <v>25028.440000000002</v>
      </c>
    </row>
    <row r="95" spans="1:3">
      <c r="A95" s="224">
        <v>31900</v>
      </c>
      <c r="B95" s="8" t="s">
        <v>89</v>
      </c>
      <c r="C95" s="38">
        <v>77479.600000000006</v>
      </c>
    </row>
    <row r="96" spans="1:3">
      <c r="A96" s="224">
        <v>32000</v>
      </c>
      <c r="B96" s="8" t="s">
        <v>90</v>
      </c>
      <c r="C96" s="38">
        <v>31467.9</v>
      </c>
    </row>
    <row r="97" spans="1:3">
      <c r="A97" s="224">
        <v>32005</v>
      </c>
      <c r="B97" s="8" t="s">
        <v>91</v>
      </c>
      <c r="C97" s="38">
        <v>6881.7900000000009</v>
      </c>
    </row>
    <row r="98" spans="1:3">
      <c r="A98" s="224">
        <v>32100</v>
      </c>
      <c r="B98" s="8" t="s">
        <v>92</v>
      </c>
      <c r="C98" s="38">
        <v>18327.090000000004</v>
      </c>
    </row>
    <row r="99" spans="1:3">
      <c r="A99" s="224">
        <v>32200</v>
      </c>
      <c r="B99" s="8" t="s">
        <v>93</v>
      </c>
      <c r="C99" s="38">
        <v>12246.010000000002</v>
      </c>
    </row>
    <row r="100" spans="1:3">
      <c r="A100" s="224">
        <v>32300</v>
      </c>
      <c r="B100" s="8" t="s">
        <v>94</v>
      </c>
      <c r="C100" s="38">
        <v>119357.79000000001</v>
      </c>
    </row>
    <row r="101" spans="1:3">
      <c r="A101" s="224">
        <v>32305</v>
      </c>
      <c r="B101" s="8" t="s">
        <v>345</v>
      </c>
      <c r="C101" s="38">
        <v>13855.869999999999</v>
      </c>
    </row>
    <row r="102" spans="1:3">
      <c r="A102" s="224">
        <v>32400</v>
      </c>
      <c r="B102" s="8" t="s">
        <v>95</v>
      </c>
      <c r="C102" s="38">
        <v>45506.659999999996</v>
      </c>
    </row>
    <row r="103" spans="1:3">
      <c r="A103" s="224">
        <v>32405</v>
      </c>
      <c r="B103" s="8" t="s">
        <v>96</v>
      </c>
      <c r="C103" s="38">
        <v>13003.150000000001</v>
      </c>
    </row>
    <row r="104" spans="1:3">
      <c r="A104" s="224">
        <v>32410</v>
      </c>
      <c r="B104" s="8" t="s">
        <v>97</v>
      </c>
      <c r="C104" s="38">
        <v>19596.13</v>
      </c>
    </row>
    <row r="105" spans="1:3">
      <c r="A105" s="224">
        <v>32500</v>
      </c>
      <c r="B105" s="8" t="s">
        <v>346</v>
      </c>
      <c r="C105" s="38">
        <v>103681.77999999998</v>
      </c>
    </row>
    <row r="106" spans="1:3">
      <c r="A106" s="224">
        <v>32505</v>
      </c>
      <c r="B106" s="8" t="s">
        <v>98</v>
      </c>
      <c r="C106" s="38">
        <v>16283.09</v>
      </c>
    </row>
    <row r="107" spans="1:3">
      <c r="A107" s="224">
        <v>32600</v>
      </c>
      <c r="B107" s="8" t="s">
        <v>99</v>
      </c>
      <c r="C107" s="38">
        <v>373327.95999999996</v>
      </c>
    </row>
    <row r="108" spans="1:3">
      <c r="A108" s="224">
        <v>32605</v>
      </c>
      <c r="B108" s="8" t="s">
        <v>100</v>
      </c>
      <c r="C108" s="38">
        <v>58401.579999999987</v>
      </c>
    </row>
    <row r="109" spans="1:3">
      <c r="A109" s="224">
        <v>32700</v>
      </c>
      <c r="B109" s="8" t="s">
        <v>101</v>
      </c>
      <c r="C109" s="38">
        <v>34737.29</v>
      </c>
    </row>
    <row r="110" spans="1:3">
      <c r="A110" s="224">
        <v>32800</v>
      </c>
      <c r="B110" s="8" t="s">
        <v>102</v>
      </c>
      <c r="C110" s="38">
        <v>50838.64</v>
      </c>
    </row>
    <row r="111" spans="1:3">
      <c r="A111" s="224">
        <v>32900</v>
      </c>
      <c r="B111" s="8" t="s">
        <v>103</v>
      </c>
      <c r="C111" s="38">
        <v>132516.69</v>
      </c>
    </row>
    <row r="112" spans="1:3">
      <c r="A112" s="224">
        <v>32901</v>
      </c>
      <c r="B112" s="8" t="s">
        <v>347</v>
      </c>
      <c r="C112" s="38">
        <v>2413.79</v>
      </c>
    </row>
    <row r="113" spans="1:3">
      <c r="A113" s="224">
        <v>32905</v>
      </c>
      <c r="B113" s="8" t="s">
        <v>104</v>
      </c>
      <c r="C113" s="38">
        <v>19633.71</v>
      </c>
    </row>
    <row r="114" spans="1:3">
      <c r="A114" s="224">
        <v>32910</v>
      </c>
      <c r="B114" s="8" t="s">
        <v>105</v>
      </c>
      <c r="C114" s="38">
        <v>26912.27</v>
      </c>
    </row>
    <row r="115" spans="1:3">
      <c r="A115" s="224">
        <v>32920</v>
      </c>
      <c r="B115" s="8" t="s">
        <v>106</v>
      </c>
      <c r="C115" s="38">
        <v>21275.07</v>
      </c>
    </row>
    <row r="116" spans="1:3">
      <c r="A116" s="224">
        <v>33000</v>
      </c>
      <c r="B116" s="8" t="s">
        <v>107</v>
      </c>
      <c r="C116" s="38">
        <v>50324.110000000008</v>
      </c>
    </row>
    <row r="117" spans="1:3">
      <c r="A117" s="224">
        <v>33001</v>
      </c>
      <c r="B117" s="8" t="s">
        <v>108</v>
      </c>
      <c r="C117" s="38">
        <v>1317.0400000000002</v>
      </c>
    </row>
    <row r="118" spans="1:3">
      <c r="A118" s="224">
        <v>33027</v>
      </c>
      <c r="B118" s="8" t="s">
        <v>109</v>
      </c>
      <c r="C118" s="38">
        <v>6130.9499999999989</v>
      </c>
    </row>
    <row r="119" spans="1:3">
      <c r="A119" s="224">
        <v>33100</v>
      </c>
      <c r="B119" s="8" t="s">
        <v>110</v>
      </c>
      <c r="C119" s="38">
        <v>71556.63</v>
      </c>
    </row>
    <row r="120" spans="1:3">
      <c r="A120" s="224">
        <v>33105</v>
      </c>
      <c r="B120" s="8" t="s">
        <v>111</v>
      </c>
      <c r="C120" s="38">
        <v>8154.8300000000008</v>
      </c>
    </row>
    <row r="121" spans="1:3">
      <c r="A121" s="224">
        <v>33200</v>
      </c>
      <c r="B121" s="8" t="s">
        <v>112</v>
      </c>
      <c r="C121" s="38">
        <v>322386.74</v>
      </c>
    </row>
    <row r="122" spans="1:3">
      <c r="A122" s="224">
        <v>33202</v>
      </c>
      <c r="B122" s="8" t="s">
        <v>113</v>
      </c>
      <c r="C122" s="38">
        <v>4863.05</v>
      </c>
    </row>
    <row r="123" spans="1:3">
      <c r="A123" s="224">
        <v>33203</v>
      </c>
      <c r="B123" s="8" t="s">
        <v>114</v>
      </c>
      <c r="C123" s="38">
        <v>2604.79</v>
      </c>
    </row>
    <row r="124" spans="1:3">
      <c r="A124" s="224">
        <v>33204</v>
      </c>
      <c r="B124" s="8" t="s">
        <v>115</v>
      </c>
      <c r="C124" s="38">
        <v>8035.619999999999</v>
      </c>
    </row>
    <row r="125" spans="1:3">
      <c r="A125" s="224">
        <v>33205</v>
      </c>
      <c r="B125" s="8" t="s">
        <v>116</v>
      </c>
      <c r="C125" s="38">
        <v>27670.29</v>
      </c>
    </row>
    <row r="126" spans="1:3">
      <c r="A126" s="224">
        <v>33206</v>
      </c>
      <c r="B126" s="8" t="s">
        <v>117</v>
      </c>
      <c r="C126" s="38">
        <v>2502.86</v>
      </c>
    </row>
    <row r="127" spans="1:3">
      <c r="A127" s="224">
        <v>33207</v>
      </c>
      <c r="B127" s="8" t="s">
        <v>316</v>
      </c>
      <c r="C127" s="38">
        <v>6550</v>
      </c>
    </row>
    <row r="128" spans="1:3">
      <c r="A128" s="224">
        <v>33209</v>
      </c>
      <c r="B128" s="8" t="s">
        <v>318</v>
      </c>
      <c r="C128" s="38">
        <v>2159.04</v>
      </c>
    </row>
    <row r="129" spans="1:3">
      <c r="A129" s="224">
        <v>33300</v>
      </c>
      <c r="B129" s="8" t="s">
        <v>118</v>
      </c>
      <c r="C129" s="38">
        <v>47563.33</v>
      </c>
    </row>
    <row r="130" spans="1:3">
      <c r="A130" s="224">
        <v>33305</v>
      </c>
      <c r="B130" s="8" t="s">
        <v>119</v>
      </c>
      <c r="C130" s="38">
        <v>13359.939999999999</v>
      </c>
    </row>
    <row r="131" spans="1:3">
      <c r="A131" s="224">
        <v>33400</v>
      </c>
      <c r="B131" s="8" t="s">
        <v>120</v>
      </c>
      <c r="C131" s="38">
        <v>440290.8</v>
      </c>
    </row>
    <row r="132" spans="1:3">
      <c r="A132" s="224">
        <v>33402</v>
      </c>
      <c r="B132" s="8" t="s">
        <v>121</v>
      </c>
      <c r="C132" s="38">
        <v>3263.7999999999993</v>
      </c>
    </row>
    <row r="133" spans="1:3">
      <c r="A133" s="224">
        <v>33405</v>
      </c>
      <c r="B133" s="8" t="s">
        <v>122</v>
      </c>
      <c r="C133" s="38">
        <v>41987.45</v>
      </c>
    </row>
    <row r="134" spans="1:3">
      <c r="A134" s="224">
        <v>33500</v>
      </c>
      <c r="B134" s="8" t="s">
        <v>123</v>
      </c>
      <c r="C134" s="38">
        <v>62835.060000000005</v>
      </c>
    </row>
    <row r="135" spans="1:3">
      <c r="A135" s="224">
        <v>33501</v>
      </c>
      <c r="B135" s="8" t="s">
        <v>124</v>
      </c>
      <c r="C135" s="38">
        <v>1779.2200000000003</v>
      </c>
    </row>
    <row r="136" spans="1:3">
      <c r="A136" s="224">
        <v>33600</v>
      </c>
      <c r="B136" s="8" t="s">
        <v>125</v>
      </c>
      <c r="C136" s="38">
        <v>227445.12000000005</v>
      </c>
    </row>
    <row r="137" spans="1:3">
      <c r="A137" s="224">
        <v>33605</v>
      </c>
      <c r="B137" s="8" t="s">
        <v>126</v>
      </c>
      <c r="C137" s="38">
        <v>31885.53</v>
      </c>
    </row>
    <row r="138" spans="1:3">
      <c r="A138" s="224">
        <v>33700</v>
      </c>
      <c r="B138" s="8" t="s">
        <v>127</v>
      </c>
      <c r="C138" s="38">
        <v>16160.049999999997</v>
      </c>
    </row>
    <row r="139" spans="1:3">
      <c r="A139" s="224">
        <v>33800</v>
      </c>
      <c r="B139" s="8" t="s">
        <v>128</v>
      </c>
      <c r="C139" s="38">
        <v>11909.869999999999</v>
      </c>
    </row>
    <row r="140" spans="1:3">
      <c r="A140" s="224">
        <v>33900</v>
      </c>
      <c r="B140" s="8" t="s">
        <v>435</v>
      </c>
      <c r="C140" s="38">
        <v>60288.57</v>
      </c>
    </row>
    <row r="141" spans="1:3">
      <c r="A141" s="224">
        <v>34000</v>
      </c>
      <c r="B141" s="8" t="s">
        <v>130</v>
      </c>
      <c r="C141" s="38">
        <v>25640.720000000001</v>
      </c>
    </row>
    <row r="142" spans="1:3">
      <c r="A142" s="224">
        <v>34100</v>
      </c>
      <c r="B142" s="8" t="s">
        <v>131</v>
      </c>
      <c r="C142" s="38">
        <v>599976.67000000004</v>
      </c>
    </row>
    <row r="143" spans="1:3">
      <c r="A143" s="224">
        <v>34105</v>
      </c>
      <c r="B143" s="8" t="s">
        <v>132</v>
      </c>
      <c r="C143" s="38">
        <v>53117.779999999992</v>
      </c>
    </row>
    <row r="144" spans="1:3">
      <c r="A144" s="224">
        <v>34200</v>
      </c>
      <c r="B144" s="8" t="s">
        <v>133</v>
      </c>
      <c r="C144" s="38">
        <v>23258.04</v>
      </c>
    </row>
    <row r="145" spans="1:3">
      <c r="A145" s="224">
        <v>34205</v>
      </c>
      <c r="B145" s="8" t="s">
        <v>134</v>
      </c>
      <c r="C145" s="38">
        <v>9467.25</v>
      </c>
    </row>
    <row r="146" spans="1:3">
      <c r="A146" s="224">
        <v>34220</v>
      </c>
      <c r="B146" s="8" t="s">
        <v>135</v>
      </c>
      <c r="C146" s="38">
        <v>24014.899999999998</v>
      </c>
    </row>
    <row r="147" spans="1:3">
      <c r="A147" s="224">
        <v>34230</v>
      </c>
      <c r="B147" s="8" t="s">
        <v>136</v>
      </c>
      <c r="C147" s="38">
        <v>8625.08</v>
      </c>
    </row>
    <row r="148" spans="1:3">
      <c r="A148" s="224">
        <v>34300</v>
      </c>
      <c r="B148" s="8" t="s">
        <v>137</v>
      </c>
      <c r="C148" s="38">
        <v>145287.76</v>
      </c>
    </row>
    <row r="149" spans="1:3">
      <c r="A149" s="224">
        <v>34400</v>
      </c>
      <c r="B149" s="8" t="s">
        <v>138</v>
      </c>
      <c r="C149" s="38">
        <v>58917.67</v>
      </c>
    </row>
    <row r="150" spans="1:3">
      <c r="A150" s="224">
        <v>34405</v>
      </c>
      <c r="B150" s="8" t="s">
        <v>139</v>
      </c>
      <c r="C150" s="38">
        <v>11811.74</v>
      </c>
    </row>
    <row r="151" spans="1:3">
      <c r="A151" s="224">
        <v>34500</v>
      </c>
      <c r="B151" s="8" t="s">
        <v>140</v>
      </c>
      <c r="C151" s="38">
        <v>106837.62</v>
      </c>
    </row>
    <row r="152" spans="1:3">
      <c r="A152" s="224">
        <v>34501</v>
      </c>
      <c r="B152" s="8" t="s">
        <v>141</v>
      </c>
      <c r="C152" s="38">
        <v>1320.3500000000001</v>
      </c>
    </row>
    <row r="153" spans="1:3">
      <c r="A153" s="224">
        <v>34505</v>
      </c>
      <c r="B153" s="8" t="s">
        <v>142</v>
      </c>
      <c r="C153" s="38">
        <v>14787.14</v>
      </c>
    </row>
    <row r="154" spans="1:3">
      <c r="A154" s="224">
        <v>34600</v>
      </c>
      <c r="B154" s="8" t="s">
        <v>143</v>
      </c>
      <c r="C154" s="38">
        <v>25799.639999999996</v>
      </c>
    </row>
    <row r="155" spans="1:3">
      <c r="A155" s="224">
        <v>34605</v>
      </c>
      <c r="B155" s="8" t="s">
        <v>144</v>
      </c>
      <c r="C155" s="38">
        <v>5149.9900000000007</v>
      </c>
    </row>
    <row r="156" spans="1:3">
      <c r="A156" s="224">
        <v>34700</v>
      </c>
      <c r="B156" s="8" t="s">
        <v>145</v>
      </c>
      <c r="C156" s="38">
        <v>65393.590000000004</v>
      </c>
    </row>
    <row r="157" spans="1:3">
      <c r="A157" s="224">
        <v>34800</v>
      </c>
      <c r="B157" s="8" t="s">
        <v>146</v>
      </c>
      <c r="C157" s="38">
        <v>8130.5999999999995</v>
      </c>
    </row>
    <row r="158" spans="1:3">
      <c r="A158" s="224">
        <v>34900</v>
      </c>
      <c r="B158" s="8" t="s">
        <v>348</v>
      </c>
      <c r="C158" s="38">
        <v>152320.08000000002</v>
      </c>
    </row>
    <row r="159" spans="1:3">
      <c r="A159" s="224">
        <v>34901</v>
      </c>
      <c r="B159" s="8" t="s">
        <v>349</v>
      </c>
      <c r="C159" s="38">
        <v>3587.17</v>
      </c>
    </row>
    <row r="160" spans="1:3">
      <c r="A160" s="224">
        <v>34903</v>
      </c>
      <c r="B160" s="8" t="s">
        <v>147</v>
      </c>
      <c r="C160" s="38">
        <v>352.36999999999995</v>
      </c>
    </row>
    <row r="161" spans="1:3">
      <c r="A161" s="224">
        <v>34905</v>
      </c>
      <c r="B161" s="8" t="s">
        <v>148</v>
      </c>
      <c r="C161" s="38">
        <v>15240.51</v>
      </c>
    </row>
    <row r="162" spans="1:3">
      <c r="A162" s="224">
        <v>34910</v>
      </c>
      <c r="B162" s="8" t="s">
        <v>149</v>
      </c>
      <c r="C162" s="38">
        <v>46570.2</v>
      </c>
    </row>
    <row r="163" spans="1:3">
      <c r="A163" s="224">
        <v>35000</v>
      </c>
      <c r="B163" s="8" t="s">
        <v>150</v>
      </c>
      <c r="C163" s="38">
        <v>31388.53</v>
      </c>
    </row>
    <row r="164" spans="1:3">
      <c r="A164" s="224">
        <v>35005</v>
      </c>
      <c r="B164" s="8" t="s">
        <v>151</v>
      </c>
      <c r="C164" s="38">
        <v>14564.900000000001</v>
      </c>
    </row>
    <row r="165" spans="1:3">
      <c r="A165" s="224">
        <v>35100</v>
      </c>
      <c r="B165" s="8" t="s">
        <v>152</v>
      </c>
      <c r="C165" s="38">
        <v>272977.42000000004</v>
      </c>
    </row>
    <row r="166" spans="1:3">
      <c r="A166" s="224">
        <v>35105</v>
      </c>
      <c r="B166" s="8" t="s">
        <v>153</v>
      </c>
      <c r="C166" s="38">
        <v>24979.5</v>
      </c>
    </row>
    <row r="167" spans="1:3">
      <c r="A167" s="224">
        <v>35106</v>
      </c>
      <c r="B167" s="8" t="s">
        <v>154</v>
      </c>
      <c r="C167" s="38">
        <v>5482.99</v>
      </c>
    </row>
    <row r="168" spans="1:3">
      <c r="A168" s="224">
        <v>35200</v>
      </c>
      <c r="B168" s="8" t="s">
        <v>155</v>
      </c>
      <c r="C168" s="38">
        <v>12469.559999999998</v>
      </c>
    </row>
    <row r="169" spans="1:3">
      <c r="A169" s="224">
        <v>35300</v>
      </c>
      <c r="B169" s="8" t="s">
        <v>436</v>
      </c>
      <c r="C169" s="38">
        <v>79047.01999999999</v>
      </c>
    </row>
    <row r="170" spans="1:3">
      <c r="A170" s="224">
        <v>35305</v>
      </c>
      <c r="B170" s="8" t="s">
        <v>157</v>
      </c>
      <c r="C170" s="38">
        <v>31618.59</v>
      </c>
    </row>
    <row r="171" spans="1:3">
      <c r="A171" s="224">
        <v>35400</v>
      </c>
      <c r="B171" s="8" t="s">
        <v>158</v>
      </c>
      <c r="C171" s="38">
        <v>62749.279999999999</v>
      </c>
    </row>
    <row r="172" spans="1:3">
      <c r="A172" s="224">
        <v>35401</v>
      </c>
      <c r="B172" s="8" t="s">
        <v>159</v>
      </c>
      <c r="C172" s="38">
        <v>681.81000000000006</v>
      </c>
    </row>
    <row r="173" spans="1:3">
      <c r="A173" s="224">
        <v>35405</v>
      </c>
      <c r="B173" s="8" t="s">
        <v>160</v>
      </c>
      <c r="C173" s="38">
        <v>20362.010000000006</v>
      </c>
    </row>
    <row r="174" spans="1:3">
      <c r="A174" s="224">
        <v>35500</v>
      </c>
      <c r="B174" s="8" t="s">
        <v>161</v>
      </c>
      <c r="C174" s="38">
        <v>83885.95</v>
      </c>
    </row>
    <row r="175" spans="1:3">
      <c r="A175" s="224">
        <v>35600</v>
      </c>
      <c r="B175" s="8" t="s">
        <v>162</v>
      </c>
      <c r="C175" s="38">
        <v>36086.649999999994</v>
      </c>
    </row>
    <row r="176" spans="1:3">
      <c r="A176" s="224">
        <v>35700</v>
      </c>
      <c r="B176" s="8" t="s">
        <v>163</v>
      </c>
      <c r="C176" s="38">
        <v>20164.080000000002</v>
      </c>
    </row>
    <row r="177" spans="1:3">
      <c r="A177" s="224">
        <v>35800</v>
      </c>
      <c r="B177" s="8" t="s">
        <v>164</v>
      </c>
      <c r="C177" s="38">
        <v>29558.5</v>
      </c>
    </row>
    <row r="178" spans="1:3">
      <c r="A178" s="224">
        <v>35805</v>
      </c>
      <c r="B178" s="8" t="s">
        <v>165</v>
      </c>
      <c r="C178" s="38">
        <v>6465.78</v>
      </c>
    </row>
    <row r="179" spans="1:3">
      <c r="A179" s="224">
        <v>35900</v>
      </c>
      <c r="B179" s="8" t="s">
        <v>166</v>
      </c>
      <c r="C179" s="38">
        <v>51262.2</v>
      </c>
    </row>
    <row r="180" spans="1:3">
      <c r="A180" s="224">
        <v>35905</v>
      </c>
      <c r="B180" s="8" t="s">
        <v>167</v>
      </c>
      <c r="C180" s="38">
        <v>7599.99</v>
      </c>
    </row>
    <row r="181" spans="1:3">
      <c r="A181" s="224">
        <v>36000</v>
      </c>
      <c r="B181" s="8" t="s">
        <v>168</v>
      </c>
      <c r="C181" s="38">
        <v>1199136.3700000001</v>
      </c>
    </row>
    <row r="182" spans="1:3">
      <c r="A182" s="224">
        <v>36003</v>
      </c>
      <c r="B182" s="8" t="s">
        <v>171</v>
      </c>
      <c r="C182" s="38">
        <v>7769.0599999999995</v>
      </c>
    </row>
    <row r="183" spans="1:3">
      <c r="A183" s="224">
        <v>36004</v>
      </c>
      <c r="B183" s="8" t="s">
        <v>350</v>
      </c>
      <c r="C183" s="38">
        <v>4757.5</v>
      </c>
    </row>
    <row r="184" spans="1:3">
      <c r="A184" s="224">
        <v>36005</v>
      </c>
      <c r="B184" s="8" t="s">
        <v>172</v>
      </c>
      <c r="C184" s="38">
        <v>104365.8</v>
      </c>
    </row>
    <row r="185" spans="1:3">
      <c r="A185" s="224">
        <v>36006</v>
      </c>
      <c r="B185" s="8" t="s">
        <v>173</v>
      </c>
      <c r="C185" s="38">
        <v>12666.02</v>
      </c>
    </row>
    <row r="186" spans="1:3">
      <c r="A186" s="224">
        <v>36007</v>
      </c>
      <c r="B186" s="8" t="s">
        <v>174</v>
      </c>
      <c r="C186" s="38">
        <v>4068.2400000000002</v>
      </c>
    </row>
    <row r="187" spans="1:3">
      <c r="A187" s="224">
        <v>36008</v>
      </c>
      <c r="B187" s="8" t="s">
        <v>175</v>
      </c>
      <c r="C187" s="38">
        <v>10572.050000000001</v>
      </c>
    </row>
    <row r="188" spans="1:3">
      <c r="A188" s="224">
        <v>36009</v>
      </c>
      <c r="B188" s="8" t="s">
        <v>176</v>
      </c>
      <c r="C188" s="38">
        <v>1882.8399999999997</v>
      </c>
    </row>
    <row r="189" spans="1:3">
      <c r="A189" s="224">
        <v>36100</v>
      </c>
      <c r="B189" s="8" t="s">
        <v>177</v>
      </c>
      <c r="C189" s="38">
        <v>16354.729999999998</v>
      </c>
    </row>
    <row r="190" spans="1:3">
      <c r="A190" s="224">
        <v>36102</v>
      </c>
      <c r="B190" s="8" t="s">
        <v>178</v>
      </c>
      <c r="C190" s="38">
        <v>4453.32</v>
      </c>
    </row>
    <row r="191" spans="1:3">
      <c r="A191" s="224">
        <v>36105</v>
      </c>
      <c r="B191" s="8" t="s">
        <v>179</v>
      </c>
      <c r="C191" s="38">
        <v>8499.9600000000009</v>
      </c>
    </row>
    <row r="192" spans="1:3">
      <c r="A192" s="224">
        <v>36200</v>
      </c>
      <c r="B192" s="8" t="s">
        <v>180</v>
      </c>
      <c r="C192" s="38">
        <v>32802.25</v>
      </c>
    </row>
    <row r="193" spans="1:3">
      <c r="A193" s="224">
        <v>36205</v>
      </c>
      <c r="B193" s="8" t="s">
        <v>181</v>
      </c>
      <c r="C193" s="38">
        <v>6134.3200000000006</v>
      </c>
    </row>
    <row r="194" spans="1:3">
      <c r="A194" s="224">
        <v>36300</v>
      </c>
      <c r="B194" s="8" t="s">
        <v>182</v>
      </c>
      <c r="C194" s="38">
        <v>104816.06999999999</v>
      </c>
    </row>
    <row r="195" spans="1:3">
      <c r="A195" s="224">
        <v>36301</v>
      </c>
      <c r="B195" s="8" t="s">
        <v>183</v>
      </c>
      <c r="C195" s="38">
        <v>1984.32</v>
      </c>
    </row>
    <row r="196" spans="1:3">
      <c r="A196" s="224">
        <v>36302</v>
      </c>
      <c r="B196" s="8" t="s">
        <v>184</v>
      </c>
      <c r="C196" s="38">
        <v>2732.1899999999996</v>
      </c>
    </row>
    <row r="197" spans="1:3">
      <c r="A197" s="224">
        <v>36303</v>
      </c>
      <c r="B197" s="8" t="s">
        <v>351</v>
      </c>
      <c r="C197" s="38">
        <v>3282.76</v>
      </c>
    </row>
    <row r="198" spans="1:3">
      <c r="A198" s="224">
        <v>36305</v>
      </c>
      <c r="B198" s="8" t="s">
        <v>185</v>
      </c>
      <c r="C198" s="38">
        <v>22511.21</v>
      </c>
    </row>
    <row r="199" spans="1:3">
      <c r="A199" s="224">
        <v>36400</v>
      </c>
      <c r="B199" s="8" t="s">
        <v>186</v>
      </c>
      <c r="C199" s="38">
        <v>115293.87999999999</v>
      </c>
    </row>
    <row r="200" spans="1:3">
      <c r="A200" s="224">
        <v>36405</v>
      </c>
      <c r="B200" s="8" t="s">
        <v>352</v>
      </c>
      <c r="C200" s="38">
        <v>18127.099999999999</v>
      </c>
    </row>
    <row r="201" spans="1:3">
      <c r="A201" s="224">
        <v>36500</v>
      </c>
      <c r="B201" s="8" t="s">
        <v>187</v>
      </c>
      <c r="C201" s="38">
        <v>224524.64999999997</v>
      </c>
    </row>
    <row r="202" spans="1:3">
      <c r="A202" s="224">
        <v>36501</v>
      </c>
      <c r="B202" s="8" t="s">
        <v>188</v>
      </c>
      <c r="C202" s="38">
        <v>2570.89</v>
      </c>
    </row>
    <row r="203" spans="1:3">
      <c r="A203" s="224">
        <v>36502</v>
      </c>
      <c r="B203" s="8" t="s">
        <v>189</v>
      </c>
      <c r="C203" s="38">
        <v>885.24</v>
      </c>
    </row>
    <row r="204" spans="1:3">
      <c r="A204" s="224">
        <v>36505</v>
      </c>
      <c r="B204" s="8" t="s">
        <v>190</v>
      </c>
      <c r="C204" s="38">
        <v>45580.66</v>
      </c>
    </row>
    <row r="205" spans="1:3">
      <c r="A205" s="224">
        <v>36600</v>
      </c>
      <c r="B205" s="8" t="s">
        <v>191</v>
      </c>
      <c r="C205" s="38">
        <v>16901.04</v>
      </c>
    </row>
    <row r="206" spans="1:3">
      <c r="A206" s="224">
        <v>36601</v>
      </c>
      <c r="B206" s="8" t="s">
        <v>192</v>
      </c>
      <c r="C206" s="38">
        <v>7743.15</v>
      </c>
    </row>
    <row r="207" spans="1:3">
      <c r="A207" s="224">
        <v>36700</v>
      </c>
      <c r="B207" s="8" t="s">
        <v>193</v>
      </c>
      <c r="C207" s="38">
        <v>194715.93</v>
      </c>
    </row>
    <row r="208" spans="1:3">
      <c r="A208" s="224">
        <v>36701</v>
      </c>
      <c r="B208" s="8" t="s">
        <v>194</v>
      </c>
      <c r="C208" s="38">
        <v>789.67000000000007</v>
      </c>
    </row>
    <row r="209" spans="1:3">
      <c r="A209" s="224">
        <v>36705</v>
      </c>
      <c r="B209" s="8" t="s">
        <v>195</v>
      </c>
      <c r="C209" s="38">
        <v>22882.92</v>
      </c>
    </row>
    <row r="210" spans="1:3">
      <c r="A210" s="224">
        <v>36800</v>
      </c>
      <c r="B210" s="8" t="s">
        <v>196</v>
      </c>
      <c r="C210" s="38">
        <v>71700.62000000001</v>
      </c>
    </row>
    <row r="211" spans="1:3">
      <c r="A211" s="224">
        <v>36802</v>
      </c>
      <c r="B211" s="8" t="s">
        <v>197</v>
      </c>
      <c r="C211" s="38">
        <v>3978.32</v>
      </c>
    </row>
    <row r="212" spans="1:3">
      <c r="A212" s="224">
        <v>36810</v>
      </c>
      <c r="B212" s="8" t="s">
        <v>353</v>
      </c>
      <c r="C212" s="38">
        <v>137025.45000000001</v>
      </c>
    </row>
    <row r="213" spans="1:3">
      <c r="A213" s="224">
        <v>36900</v>
      </c>
      <c r="B213" s="8" t="s">
        <v>198</v>
      </c>
      <c r="C213" s="38">
        <v>13975.130000000003</v>
      </c>
    </row>
    <row r="214" spans="1:3">
      <c r="A214" s="224">
        <v>36901</v>
      </c>
      <c r="B214" s="8" t="s">
        <v>199</v>
      </c>
      <c r="C214" s="38">
        <v>5473.0399999999991</v>
      </c>
    </row>
    <row r="215" spans="1:3">
      <c r="A215" s="224">
        <v>36905</v>
      </c>
      <c r="B215" s="8" t="s">
        <v>200</v>
      </c>
      <c r="C215" s="38">
        <v>5321.4400000000005</v>
      </c>
    </row>
    <row r="216" spans="1:3">
      <c r="A216" s="224">
        <v>37000</v>
      </c>
      <c r="B216" s="8" t="s">
        <v>201</v>
      </c>
      <c r="C216" s="38">
        <v>44184.95</v>
      </c>
    </row>
    <row r="217" spans="1:3">
      <c r="A217" s="224">
        <v>37001</v>
      </c>
      <c r="B217" s="8" t="s">
        <v>331</v>
      </c>
      <c r="C217" s="38">
        <v>2812.1699999999996</v>
      </c>
    </row>
    <row r="218" spans="1:3">
      <c r="A218" s="224">
        <v>37005</v>
      </c>
      <c r="B218" s="8" t="s">
        <v>202</v>
      </c>
      <c r="C218" s="38">
        <v>12549.439999999999</v>
      </c>
    </row>
    <row r="219" spans="1:3">
      <c r="A219" s="224">
        <v>37100</v>
      </c>
      <c r="B219" s="8" t="s">
        <v>203</v>
      </c>
      <c r="C219" s="38">
        <v>67818.81</v>
      </c>
    </row>
    <row r="220" spans="1:3">
      <c r="A220" s="224">
        <v>37200</v>
      </c>
      <c r="B220" s="8" t="s">
        <v>204</v>
      </c>
      <c r="C220" s="38">
        <v>14802.5</v>
      </c>
    </row>
    <row r="221" spans="1:3">
      <c r="A221" s="224">
        <v>37300</v>
      </c>
      <c r="B221" s="8" t="s">
        <v>205</v>
      </c>
      <c r="C221" s="38">
        <v>38094.33</v>
      </c>
    </row>
    <row r="222" spans="1:3">
      <c r="A222" s="224">
        <v>37301</v>
      </c>
      <c r="B222" s="8" t="s">
        <v>206</v>
      </c>
      <c r="C222" s="38">
        <v>4603.74</v>
      </c>
    </row>
    <row r="223" spans="1:3">
      <c r="A223" s="224">
        <v>37305</v>
      </c>
      <c r="B223" s="8" t="s">
        <v>207</v>
      </c>
      <c r="C223" s="38">
        <v>11744.17</v>
      </c>
    </row>
    <row r="224" spans="1:3">
      <c r="A224" s="224">
        <v>37400</v>
      </c>
      <c r="B224" s="8" t="s">
        <v>208</v>
      </c>
      <c r="C224" s="38">
        <v>182384.93</v>
      </c>
    </row>
    <row r="225" spans="1:3">
      <c r="A225" s="224">
        <v>37405</v>
      </c>
      <c r="B225" s="8" t="s">
        <v>209</v>
      </c>
      <c r="C225" s="38">
        <v>40415.589999999997</v>
      </c>
    </row>
    <row r="226" spans="1:3">
      <c r="A226" s="224">
        <v>37500</v>
      </c>
      <c r="B226" s="8" t="s">
        <v>210</v>
      </c>
      <c r="C226" s="38">
        <v>22438.239999999998</v>
      </c>
    </row>
    <row r="227" spans="1:3">
      <c r="A227" s="224">
        <v>37600</v>
      </c>
      <c r="B227" s="8" t="s">
        <v>211</v>
      </c>
      <c r="C227" s="38">
        <v>123513.40999999999</v>
      </c>
    </row>
    <row r="228" spans="1:3">
      <c r="A228" s="224">
        <v>37601</v>
      </c>
      <c r="B228" s="8" t="s">
        <v>212</v>
      </c>
      <c r="C228" s="38">
        <v>8214.76</v>
      </c>
    </row>
    <row r="229" spans="1:3">
      <c r="A229" s="224">
        <v>37605</v>
      </c>
      <c r="B229" s="8" t="s">
        <v>213</v>
      </c>
      <c r="C229" s="38">
        <v>15522.539999999999</v>
      </c>
    </row>
    <row r="230" spans="1:3">
      <c r="A230" s="224">
        <v>37610</v>
      </c>
      <c r="B230" s="8" t="s">
        <v>214</v>
      </c>
      <c r="C230" s="38">
        <v>37746.019999999997</v>
      </c>
    </row>
    <row r="231" spans="1:3">
      <c r="A231" s="224">
        <v>37700</v>
      </c>
      <c r="B231" s="8" t="s">
        <v>215</v>
      </c>
      <c r="C231" s="38">
        <v>55261.18</v>
      </c>
    </row>
    <row r="232" spans="1:3">
      <c r="A232" s="224">
        <v>37705</v>
      </c>
      <c r="B232" s="8" t="s">
        <v>216</v>
      </c>
      <c r="C232" s="38">
        <v>17052.469999999998</v>
      </c>
    </row>
    <row r="233" spans="1:3">
      <c r="A233" s="224">
        <v>37800</v>
      </c>
      <c r="B233" s="8" t="s">
        <v>217</v>
      </c>
      <c r="C233" s="38">
        <v>177429.22999999998</v>
      </c>
    </row>
    <row r="234" spans="1:3">
      <c r="A234" s="224">
        <v>37801</v>
      </c>
      <c r="B234" s="8" t="s">
        <v>218</v>
      </c>
      <c r="C234" s="38">
        <v>1199.24</v>
      </c>
    </row>
    <row r="235" spans="1:3">
      <c r="A235" s="224">
        <v>37805</v>
      </c>
      <c r="B235" s="8" t="s">
        <v>219</v>
      </c>
      <c r="C235" s="38">
        <v>13699.83</v>
      </c>
    </row>
    <row r="236" spans="1:3">
      <c r="A236" s="224">
        <v>37900</v>
      </c>
      <c r="B236" s="8" t="s">
        <v>220</v>
      </c>
      <c r="C236" s="38">
        <v>87337.860000000015</v>
      </c>
    </row>
    <row r="237" spans="1:3">
      <c r="A237" s="224">
        <v>37901</v>
      </c>
      <c r="B237" s="8" t="s">
        <v>221</v>
      </c>
      <c r="C237" s="38">
        <v>1996.61</v>
      </c>
    </row>
    <row r="238" spans="1:3">
      <c r="A238" s="224">
        <v>37905</v>
      </c>
      <c r="B238" s="8" t="s">
        <v>222</v>
      </c>
      <c r="C238" s="38">
        <v>11467.61</v>
      </c>
    </row>
    <row r="239" spans="1:3">
      <c r="A239" s="224">
        <v>38000</v>
      </c>
      <c r="B239" s="8" t="s">
        <v>223</v>
      </c>
      <c r="C239" s="38">
        <v>148566.82</v>
      </c>
    </row>
    <row r="240" spans="1:3">
      <c r="A240" s="224">
        <v>38005</v>
      </c>
      <c r="B240" s="8" t="s">
        <v>224</v>
      </c>
      <c r="C240" s="38">
        <v>29918.429999999993</v>
      </c>
    </row>
    <row r="241" spans="1:3">
      <c r="A241" s="224">
        <v>38100</v>
      </c>
      <c r="B241" s="8" t="s">
        <v>225</v>
      </c>
      <c r="C241" s="38">
        <v>69114.87</v>
      </c>
    </row>
    <row r="242" spans="1:3">
      <c r="A242" s="224">
        <v>38105</v>
      </c>
      <c r="B242" s="8" t="s">
        <v>226</v>
      </c>
      <c r="C242" s="38">
        <v>13796.099999999999</v>
      </c>
    </row>
    <row r="243" spans="1:3">
      <c r="A243" s="224">
        <v>38200</v>
      </c>
      <c r="B243" s="8" t="s">
        <v>227</v>
      </c>
      <c r="C243" s="38">
        <v>63342.999999999993</v>
      </c>
    </row>
    <row r="244" spans="1:3">
      <c r="A244" s="224">
        <v>38205</v>
      </c>
      <c r="B244" s="8" t="s">
        <v>228</v>
      </c>
      <c r="C244" s="38">
        <v>9617.4</v>
      </c>
    </row>
    <row r="245" spans="1:3">
      <c r="A245" s="224">
        <v>38210</v>
      </c>
      <c r="B245" s="8" t="s">
        <v>229</v>
      </c>
      <c r="C245" s="38">
        <v>24118.429999999997</v>
      </c>
    </row>
    <row r="246" spans="1:3">
      <c r="A246" s="224">
        <v>38300</v>
      </c>
      <c r="B246" s="8" t="s">
        <v>230</v>
      </c>
      <c r="C246" s="38">
        <v>49064.399999999994</v>
      </c>
    </row>
    <row r="247" spans="1:3">
      <c r="A247" s="224">
        <v>38400</v>
      </c>
      <c r="B247" s="8" t="s">
        <v>231</v>
      </c>
      <c r="C247" s="38">
        <v>62003.069999999985</v>
      </c>
    </row>
    <row r="248" spans="1:3">
      <c r="A248" s="224">
        <v>38402</v>
      </c>
      <c r="B248" s="8" t="s">
        <v>232</v>
      </c>
      <c r="C248" s="38">
        <v>4025.8100000000004</v>
      </c>
    </row>
    <row r="249" spans="1:3">
      <c r="A249" s="224">
        <v>38405</v>
      </c>
      <c r="B249" s="8" t="s">
        <v>233</v>
      </c>
      <c r="C249" s="38">
        <v>15591.94</v>
      </c>
    </row>
    <row r="250" spans="1:3">
      <c r="A250" s="224">
        <v>38500</v>
      </c>
      <c r="B250" s="8" t="s">
        <v>234</v>
      </c>
      <c r="C250" s="38">
        <v>48189.539999999994</v>
      </c>
    </row>
    <row r="251" spans="1:3">
      <c r="A251" s="224">
        <v>38600</v>
      </c>
      <c r="B251" s="8" t="s">
        <v>235</v>
      </c>
      <c r="C251" s="38">
        <v>61972.27</v>
      </c>
    </row>
    <row r="252" spans="1:3">
      <c r="A252" s="224">
        <v>38601</v>
      </c>
      <c r="B252" s="8" t="s">
        <v>236</v>
      </c>
      <c r="C252" s="38">
        <v>726.54</v>
      </c>
    </row>
    <row r="253" spans="1:3">
      <c r="A253" s="224">
        <v>38602</v>
      </c>
      <c r="B253" s="8" t="s">
        <v>237</v>
      </c>
      <c r="C253" s="38">
        <v>5127.58</v>
      </c>
    </row>
    <row r="254" spans="1:3">
      <c r="A254" s="224">
        <v>38605</v>
      </c>
      <c r="B254" s="8" t="s">
        <v>238</v>
      </c>
      <c r="C254" s="38">
        <v>17023.39</v>
      </c>
    </row>
    <row r="255" spans="1:3">
      <c r="A255" s="224">
        <v>38610</v>
      </c>
      <c r="B255" s="8" t="s">
        <v>239</v>
      </c>
      <c r="C255" s="38">
        <v>13713.379999999997</v>
      </c>
    </row>
    <row r="256" spans="1:3">
      <c r="A256" s="224">
        <v>38620</v>
      </c>
      <c r="B256" s="8" t="s">
        <v>240</v>
      </c>
      <c r="C256" s="38">
        <v>10318.08</v>
      </c>
    </row>
    <row r="257" spans="1:3">
      <c r="A257" s="224">
        <v>38700</v>
      </c>
      <c r="B257" s="8" t="s">
        <v>241</v>
      </c>
      <c r="C257" s="38">
        <v>17958.190000000002</v>
      </c>
    </row>
    <row r="258" spans="1:3">
      <c r="A258" s="224">
        <v>38701</v>
      </c>
      <c r="B258" s="8" t="s">
        <v>242</v>
      </c>
      <c r="C258" s="38">
        <v>1224.0300000000002</v>
      </c>
    </row>
    <row r="259" spans="1:3">
      <c r="A259" s="224">
        <v>38800</v>
      </c>
      <c r="B259" s="8" t="s">
        <v>243</v>
      </c>
      <c r="C259" s="38">
        <v>31518.100000000006</v>
      </c>
    </row>
    <row r="260" spans="1:3">
      <c r="A260" s="224">
        <v>38801</v>
      </c>
      <c r="B260" s="8" t="s">
        <v>244</v>
      </c>
      <c r="C260" s="38">
        <v>2367.4400000000005</v>
      </c>
    </row>
    <row r="261" spans="1:3">
      <c r="A261" s="224">
        <v>38900</v>
      </c>
      <c r="B261" s="8" t="s">
        <v>245</v>
      </c>
      <c r="C261" s="38">
        <v>7553.5599999999986</v>
      </c>
    </row>
    <row r="262" spans="1:3">
      <c r="A262" s="224">
        <v>39000</v>
      </c>
      <c r="B262" s="8" t="s">
        <v>246</v>
      </c>
      <c r="C262" s="38">
        <v>320338.64999999997</v>
      </c>
    </row>
    <row r="263" spans="1:3">
      <c r="A263" s="224">
        <v>39100</v>
      </c>
      <c r="B263" s="8" t="s">
        <v>247</v>
      </c>
      <c r="C263" s="38">
        <v>46451.37</v>
      </c>
    </row>
    <row r="264" spans="1:3">
      <c r="A264" s="224">
        <v>39101</v>
      </c>
      <c r="B264" s="8" t="s">
        <v>248</v>
      </c>
      <c r="C264" s="38">
        <v>5470.75</v>
      </c>
    </row>
    <row r="265" spans="1:3">
      <c r="A265" s="224">
        <v>39105</v>
      </c>
      <c r="B265" s="8" t="s">
        <v>249</v>
      </c>
      <c r="C265" s="38">
        <v>16946.849999999999</v>
      </c>
    </row>
    <row r="266" spans="1:3">
      <c r="A266" s="224">
        <v>39200</v>
      </c>
      <c r="B266" s="8" t="s">
        <v>354</v>
      </c>
      <c r="C266" s="38">
        <v>1339351.9099999999</v>
      </c>
    </row>
    <row r="267" spans="1:3">
      <c r="A267" s="224">
        <v>39201</v>
      </c>
      <c r="B267" s="8" t="s">
        <v>250</v>
      </c>
      <c r="C267" s="38">
        <v>3118.0200000000004</v>
      </c>
    </row>
    <row r="268" spans="1:3">
      <c r="A268" s="224">
        <v>39204</v>
      </c>
      <c r="B268" s="8" t="s">
        <v>251</v>
      </c>
      <c r="C268" s="38">
        <v>5128.84</v>
      </c>
    </row>
    <row r="269" spans="1:3">
      <c r="A269" s="224">
        <v>39205</v>
      </c>
      <c r="B269" s="8" t="s">
        <v>252</v>
      </c>
      <c r="C269" s="38">
        <v>118625.86000000002</v>
      </c>
    </row>
    <row r="270" spans="1:3">
      <c r="A270" s="224">
        <v>39208</v>
      </c>
      <c r="B270" s="8" t="s">
        <v>355</v>
      </c>
      <c r="C270" s="38">
        <v>7287.6100000000006</v>
      </c>
    </row>
    <row r="271" spans="1:3">
      <c r="A271" s="224">
        <v>39209</v>
      </c>
      <c r="B271" s="8" t="s">
        <v>253</v>
      </c>
      <c r="C271" s="38">
        <v>3334.8599999999997</v>
      </c>
    </row>
    <row r="272" spans="1:3">
      <c r="A272" s="224">
        <v>39220</v>
      </c>
      <c r="B272" s="8" t="s">
        <v>427</v>
      </c>
      <c r="C272" s="38">
        <v>1315.98</v>
      </c>
    </row>
    <row r="273" spans="1:3">
      <c r="A273" s="224">
        <v>39300</v>
      </c>
      <c r="B273" s="8" t="s">
        <v>254</v>
      </c>
      <c r="C273" s="38">
        <v>18164.750000000004</v>
      </c>
    </row>
    <row r="274" spans="1:3">
      <c r="A274" s="224">
        <v>39301</v>
      </c>
      <c r="B274" s="8" t="s">
        <v>255</v>
      </c>
      <c r="C274" s="38">
        <v>675.91</v>
      </c>
    </row>
    <row r="275" spans="1:3">
      <c r="A275" s="224">
        <v>39400</v>
      </c>
      <c r="B275" s="8" t="s">
        <v>256</v>
      </c>
      <c r="C275" s="38">
        <v>13355.45</v>
      </c>
    </row>
    <row r="276" spans="1:3">
      <c r="A276" s="224">
        <v>39401</v>
      </c>
      <c r="B276" s="8" t="s">
        <v>257</v>
      </c>
      <c r="C276" s="38">
        <v>7048.68</v>
      </c>
    </row>
    <row r="277" spans="1:3">
      <c r="A277" s="224">
        <v>39500</v>
      </c>
      <c r="B277" s="8" t="s">
        <v>258</v>
      </c>
      <c r="C277" s="38">
        <v>42459.850000000006</v>
      </c>
    </row>
    <row r="278" spans="1:3">
      <c r="A278" s="224">
        <v>39501</v>
      </c>
      <c r="B278" s="8" t="s">
        <v>259</v>
      </c>
      <c r="C278" s="38">
        <v>1064.98</v>
      </c>
    </row>
    <row r="279" spans="1:3">
      <c r="A279" s="224">
        <v>39600</v>
      </c>
      <c r="B279" s="8" t="s">
        <v>260</v>
      </c>
      <c r="C279" s="38">
        <v>140240.04999999999</v>
      </c>
    </row>
    <row r="280" spans="1:3">
      <c r="A280" s="224">
        <v>39605</v>
      </c>
      <c r="B280" s="8" t="s">
        <v>261</v>
      </c>
      <c r="C280" s="38">
        <v>20875.75</v>
      </c>
    </row>
    <row r="281" spans="1:3">
      <c r="A281" s="224">
        <v>39700</v>
      </c>
      <c r="B281" s="8" t="s">
        <v>262</v>
      </c>
      <c r="C281" s="38">
        <v>75204.459999999992</v>
      </c>
    </row>
    <row r="282" spans="1:3">
      <c r="A282" s="224">
        <v>39703</v>
      </c>
      <c r="B282" s="8" t="s">
        <v>263</v>
      </c>
      <c r="C282" s="38">
        <v>4331.28</v>
      </c>
    </row>
    <row r="283" spans="1:3">
      <c r="A283" s="224">
        <v>39705</v>
      </c>
      <c r="B283" s="8" t="s">
        <v>264</v>
      </c>
      <c r="C283" s="38">
        <v>19856.640000000003</v>
      </c>
    </row>
    <row r="284" spans="1:3">
      <c r="A284" s="224">
        <v>39800</v>
      </c>
      <c r="B284" s="8" t="s">
        <v>265</v>
      </c>
      <c r="C284" s="38">
        <v>86805.76999999999</v>
      </c>
    </row>
    <row r="285" spans="1:3">
      <c r="A285" s="224">
        <v>39805</v>
      </c>
      <c r="B285" s="8" t="s">
        <v>266</v>
      </c>
      <c r="C285" s="38">
        <v>11001.25</v>
      </c>
    </row>
    <row r="286" spans="1:3">
      <c r="A286" s="224">
        <v>39900</v>
      </c>
      <c r="B286" s="8" t="s">
        <v>267</v>
      </c>
      <c r="C286" s="38">
        <v>44379.98</v>
      </c>
    </row>
    <row r="287" spans="1:3">
      <c r="A287" s="224">
        <v>51000</v>
      </c>
      <c r="B287" s="8" t="s">
        <v>268</v>
      </c>
      <c r="C287" s="38">
        <v>757296.85</v>
      </c>
    </row>
    <row r="288" spans="1:3">
      <c r="C288" s="38"/>
    </row>
    <row r="289" spans="3:3" ht="13.5" thickBot="1">
      <c r="C289" s="225">
        <f>SUM(C2:C288)</f>
        <v>24476608.439999986</v>
      </c>
    </row>
    <row r="290" spans="3:3" ht="13.5" thickTop="1"/>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069A5-15DD-4E8C-B4FE-767CDAC1968B}">
  <sheetPr>
    <tabColor theme="5" tint="0.79998168889431442"/>
  </sheetPr>
  <dimension ref="A1:K302"/>
  <sheetViews>
    <sheetView workbookViewId="0">
      <selection activeCell="D7" sqref="D7:I7"/>
    </sheetView>
  </sheetViews>
  <sheetFormatPr defaultRowHeight="15"/>
  <cols>
    <col min="1" max="1" width="16.7109375" style="337" bestFit="1" customWidth="1"/>
    <col min="2" max="2" width="64.85546875" style="3" bestFit="1" customWidth="1"/>
    <col min="3" max="3" width="12.140625" style="3" bestFit="1" customWidth="1"/>
    <col min="4" max="4" width="18.7109375" style="3" customWidth="1"/>
    <col min="5" max="5" width="19.5703125" style="3" customWidth="1"/>
    <col min="6" max="6" width="17.85546875" style="3" customWidth="1"/>
    <col min="7" max="7" width="18.42578125" style="3" customWidth="1"/>
    <col min="8" max="8" width="18.7109375" style="3" customWidth="1"/>
    <col min="9" max="9" width="18.42578125" style="3" customWidth="1"/>
    <col min="10" max="10" width="9.140625" style="3"/>
    <col min="11" max="11" width="10.5703125" style="3" bestFit="1" customWidth="1"/>
    <col min="12" max="16384" width="9.140625" style="3"/>
  </cols>
  <sheetData>
    <row r="1" spans="1:11" s="7" customFormat="1">
      <c r="A1" s="327"/>
      <c r="D1" s="7">
        <v>2022</v>
      </c>
      <c r="E1" s="7">
        <v>2023</v>
      </c>
      <c r="F1" s="7">
        <v>2024</v>
      </c>
      <c r="G1" s="7">
        <v>2025</v>
      </c>
      <c r="H1" s="7">
        <v>2026</v>
      </c>
      <c r="I1" s="7" t="s">
        <v>288</v>
      </c>
    </row>
    <row r="2" spans="1:11" s="7" customFormat="1" hidden="1">
      <c r="A2" s="350"/>
      <c r="B2" s="351">
        <v>2</v>
      </c>
      <c r="C2" s="351">
        <v>9</v>
      </c>
      <c r="D2" s="351"/>
      <c r="E2" s="351"/>
      <c r="F2" s="351"/>
      <c r="G2" s="351"/>
      <c r="H2" s="351"/>
      <c r="I2" s="351"/>
    </row>
    <row r="3" spans="1:11" s="7" customFormat="1" hidden="1">
      <c r="A3" s="350"/>
      <c r="B3" s="351" t="s">
        <v>491</v>
      </c>
      <c r="C3" s="352">
        <v>0.99999999999999989</v>
      </c>
      <c r="D3" s="353">
        <v>10941991</v>
      </c>
      <c r="E3" s="353">
        <v>7539986</v>
      </c>
      <c r="F3" s="353">
        <v>9705990</v>
      </c>
      <c r="G3" s="353">
        <v>4776988</v>
      </c>
      <c r="H3" s="353">
        <v>1898990</v>
      </c>
      <c r="I3" s="353">
        <v>5315099</v>
      </c>
    </row>
    <row r="4" spans="1:11" s="7" customFormat="1" hidden="1">
      <c r="A4" s="350"/>
      <c r="B4" s="351" t="s">
        <v>492</v>
      </c>
      <c r="C4" s="351"/>
      <c r="D4" s="351"/>
      <c r="E4" s="351"/>
      <c r="F4" s="351"/>
      <c r="G4" s="351"/>
      <c r="H4" s="351"/>
      <c r="I4" s="351"/>
    </row>
    <row r="5" spans="1:11" s="329" customFormat="1" ht="45">
      <c r="A5" s="328" t="s">
        <v>269</v>
      </c>
      <c r="B5" s="329" t="s">
        <v>270</v>
      </c>
      <c r="C5" s="329" t="s">
        <v>314</v>
      </c>
      <c r="D5" s="329" t="s">
        <v>483</v>
      </c>
      <c r="E5" s="329" t="s">
        <v>483</v>
      </c>
      <c r="F5" s="329" t="s">
        <v>483</v>
      </c>
      <c r="G5" s="329" t="s">
        <v>483</v>
      </c>
      <c r="H5" s="329" t="s">
        <v>483</v>
      </c>
      <c r="I5" s="329" t="s">
        <v>483</v>
      </c>
    </row>
    <row r="6" spans="1:11" s="329" customFormat="1" ht="15" customHeight="1">
      <c r="A6" s="328"/>
    </row>
    <row r="7" spans="1:11">
      <c r="A7" s="233">
        <v>10200</v>
      </c>
      <c r="B7" s="3" t="s">
        <v>0</v>
      </c>
      <c r="C7" s="330">
        <v>1.0482E-3</v>
      </c>
      <c r="D7" s="331">
        <v>10916</v>
      </c>
      <c r="E7" s="331">
        <v>7350</v>
      </c>
      <c r="F7" s="331">
        <v>9619</v>
      </c>
      <c r="G7" s="331">
        <v>4243</v>
      </c>
      <c r="H7" s="331">
        <v>1226</v>
      </c>
      <c r="I7" s="331">
        <v>3313</v>
      </c>
      <c r="K7" s="6"/>
    </row>
    <row r="8" spans="1:11">
      <c r="A8" s="233">
        <v>10400</v>
      </c>
      <c r="B8" s="3" t="s">
        <v>1</v>
      </c>
      <c r="C8" s="330">
        <v>2.9876E-3</v>
      </c>
      <c r="D8" s="331">
        <v>32606</v>
      </c>
      <c r="E8" s="331">
        <v>22442</v>
      </c>
      <c r="F8" s="331">
        <v>28911</v>
      </c>
      <c r="G8" s="331">
        <v>11716</v>
      </c>
      <c r="H8" s="331">
        <v>3118</v>
      </c>
      <c r="I8" s="331">
        <v>9537</v>
      </c>
    </row>
    <row r="9" spans="1:11">
      <c r="A9" s="233">
        <v>10500</v>
      </c>
      <c r="B9" s="3" t="s">
        <v>2</v>
      </c>
      <c r="C9" s="330">
        <v>6.9870000000000002E-4</v>
      </c>
      <c r="D9" s="331">
        <v>7569</v>
      </c>
      <c r="E9" s="331">
        <v>5192</v>
      </c>
      <c r="F9" s="331">
        <v>6708</v>
      </c>
      <c r="G9" s="331">
        <v>3295</v>
      </c>
      <c r="H9" s="331">
        <v>1284</v>
      </c>
      <c r="I9" s="331">
        <v>2962</v>
      </c>
    </row>
    <row r="10" spans="1:11">
      <c r="A10" s="233">
        <v>10700</v>
      </c>
      <c r="B10" s="3" t="s">
        <v>342</v>
      </c>
      <c r="C10" s="330">
        <v>4.5626E-3</v>
      </c>
      <c r="D10" s="331">
        <v>47930</v>
      </c>
      <c r="E10" s="331">
        <v>32408</v>
      </c>
      <c r="F10" s="331">
        <v>42291</v>
      </c>
      <c r="G10" s="331">
        <v>19018</v>
      </c>
      <c r="H10" s="331">
        <v>5887</v>
      </c>
      <c r="I10" s="331">
        <v>19208</v>
      </c>
    </row>
    <row r="11" spans="1:11">
      <c r="A11" s="233">
        <v>10800</v>
      </c>
      <c r="B11" s="3" t="s">
        <v>3</v>
      </c>
      <c r="C11" s="330">
        <v>1.8442E-2</v>
      </c>
      <c r="D11" s="331">
        <v>208455</v>
      </c>
      <c r="E11" s="331">
        <v>145715</v>
      </c>
      <c r="F11" s="331">
        <v>185657</v>
      </c>
      <c r="G11" s="331">
        <v>93273</v>
      </c>
      <c r="H11" s="331">
        <v>40197</v>
      </c>
      <c r="I11" s="331">
        <v>98259</v>
      </c>
    </row>
    <row r="12" spans="1:11">
      <c r="A12" s="233">
        <v>10850</v>
      </c>
      <c r="B12" s="3" t="s">
        <v>4</v>
      </c>
      <c r="C12" s="330">
        <v>1.5210000000000001E-4</v>
      </c>
      <c r="D12" s="331">
        <v>2109</v>
      </c>
      <c r="E12" s="331">
        <v>1591</v>
      </c>
      <c r="F12" s="331">
        <v>1919</v>
      </c>
      <c r="G12" s="331">
        <v>1061</v>
      </c>
      <c r="H12" s="331">
        <v>623</v>
      </c>
      <c r="I12" s="331">
        <v>1360</v>
      </c>
    </row>
    <row r="13" spans="1:11">
      <c r="A13" s="233">
        <v>10900</v>
      </c>
      <c r="B13" s="3" t="s">
        <v>5</v>
      </c>
      <c r="C13" s="330">
        <v>1.5100000000000001E-3</v>
      </c>
      <c r="D13" s="331">
        <v>21341</v>
      </c>
      <c r="E13" s="331">
        <v>16204</v>
      </c>
      <c r="F13" s="331">
        <v>19476</v>
      </c>
      <c r="G13" s="331">
        <v>7509</v>
      </c>
      <c r="H13" s="331">
        <v>3163</v>
      </c>
      <c r="I13" s="331">
        <v>7104</v>
      </c>
    </row>
    <row r="14" spans="1:11">
      <c r="A14" s="233">
        <v>10910</v>
      </c>
      <c r="B14" s="3" t="s">
        <v>6</v>
      </c>
      <c r="C14" s="330">
        <v>4.0939999999999998E-4</v>
      </c>
      <c r="D14" s="331">
        <v>3001</v>
      </c>
      <c r="E14" s="331">
        <v>1609</v>
      </c>
      <c r="F14" s="331">
        <v>2498</v>
      </c>
      <c r="G14" s="331">
        <v>540</v>
      </c>
      <c r="H14" s="331">
        <v>-638</v>
      </c>
      <c r="I14" s="331">
        <v>-899</v>
      </c>
    </row>
    <row r="15" spans="1:11">
      <c r="A15" s="233">
        <v>10930</v>
      </c>
      <c r="B15" s="3" t="s">
        <v>7</v>
      </c>
      <c r="C15" s="330">
        <v>4.9068000000000002E-3</v>
      </c>
      <c r="D15" s="331">
        <v>33399</v>
      </c>
      <c r="E15" s="331">
        <v>16706</v>
      </c>
      <c r="F15" s="331">
        <v>27332</v>
      </c>
      <c r="G15" s="331">
        <v>-251</v>
      </c>
      <c r="H15" s="331">
        <v>-14373</v>
      </c>
      <c r="I15" s="331">
        <v>-3384</v>
      </c>
    </row>
    <row r="16" spans="1:11">
      <c r="A16" s="233">
        <v>10940</v>
      </c>
      <c r="B16" s="3" t="s">
        <v>8</v>
      </c>
      <c r="C16" s="330">
        <v>6.0229999999999995E-4</v>
      </c>
      <c r="D16" s="331">
        <v>7897</v>
      </c>
      <c r="E16" s="331">
        <v>5848</v>
      </c>
      <c r="F16" s="331">
        <v>7152</v>
      </c>
      <c r="G16" s="331">
        <v>3781</v>
      </c>
      <c r="H16" s="331">
        <v>2048</v>
      </c>
      <c r="I16" s="331">
        <v>4296</v>
      </c>
    </row>
    <row r="17" spans="1:9">
      <c r="A17" s="233">
        <v>10950</v>
      </c>
      <c r="B17" s="3" t="s">
        <v>9</v>
      </c>
      <c r="C17" s="330">
        <v>8.0900000000000004E-4</v>
      </c>
      <c r="D17" s="331">
        <v>8086</v>
      </c>
      <c r="E17" s="331">
        <v>5333</v>
      </c>
      <c r="F17" s="331">
        <v>7089</v>
      </c>
      <c r="G17" s="331">
        <v>3454</v>
      </c>
      <c r="H17" s="331">
        <v>1126</v>
      </c>
      <c r="I17" s="331">
        <v>3832</v>
      </c>
    </row>
    <row r="18" spans="1:9">
      <c r="A18" s="233">
        <v>11050</v>
      </c>
      <c r="B18" s="3" t="s">
        <v>396</v>
      </c>
      <c r="C18" s="330">
        <v>2.4020000000000001E-4</v>
      </c>
      <c r="D18" s="331">
        <v>94</v>
      </c>
      <c r="E18" s="331">
        <v>-723</v>
      </c>
      <c r="F18" s="331">
        <v>-205</v>
      </c>
      <c r="G18" s="331">
        <v>957</v>
      </c>
      <c r="H18" s="331">
        <v>266</v>
      </c>
      <c r="I18" s="331">
        <v>664</v>
      </c>
    </row>
    <row r="19" spans="1:9">
      <c r="A19" s="233">
        <v>11300</v>
      </c>
      <c r="B19" s="3" t="s">
        <v>10</v>
      </c>
      <c r="C19" s="330">
        <v>4.3039000000000003E-3</v>
      </c>
      <c r="D19" s="331">
        <v>53790</v>
      </c>
      <c r="E19" s="331">
        <v>39149</v>
      </c>
      <c r="F19" s="331">
        <v>48470</v>
      </c>
      <c r="G19" s="331">
        <v>22986</v>
      </c>
      <c r="H19" s="331">
        <v>10599</v>
      </c>
      <c r="I19" s="331">
        <v>26772</v>
      </c>
    </row>
    <row r="20" spans="1:9">
      <c r="A20" s="233">
        <v>11310</v>
      </c>
      <c r="B20" s="3" t="s">
        <v>11</v>
      </c>
      <c r="C20" s="330">
        <v>5.0089999999999998E-4</v>
      </c>
      <c r="D20" s="331">
        <v>5641</v>
      </c>
      <c r="E20" s="331">
        <v>3936</v>
      </c>
      <c r="F20" s="331">
        <v>5019</v>
      </c>
      <c r="G20" s="331">
        <v>2715</v>
      </c>
      <c r="H20" s="331">
        <v>1273</v>
      </c>
      <c r="I20" s="331">
        <v>3007</v>
      </c>
    </row>
    <row r="21" spans="1:9">
      <c r="A21" s="233">
        <v>11600</v>
      </c>
      <c r="B21" s="3" t="s">
        <v>12</v>
      </c>
      <c r="C21" s="330">
        <v>2.134E-3</v>
      </c>
      <c r="D21" s="331">
        <v>20251</v>
      </c>
      <c r="E21" s="331">
        <v>12991</v>
      </c>
      <c r="F21" s="331">
        <v>17612</v>
      </c>
      <c r="G21" s="331">
        <v>6920</v>
      </c>
      <c r="H21" s="331">
        <v>778</v>
      </c>
      <c r="I21" s="331">
        <v>6319</v>
      </c>
    </row>
    <row r="22" spans="1:9">
      <c r="A22" s="233">
        <v>11900</v>
      </c>
      <c r="B22" s="3" t="s">
        <v>13</v>
      </c>
      <c r="C22" s="330">
        <v>3.613E-4</v>
      </c>
      <c r="D22" s="331">
        <v>2475</v>
      </c>
      <c r="E22" s="331">
        <v>1245</v>
      </c>
      <c r="F22" s="331">
        <v>2026</v>
      </c>
      <c r="G22" s="331">
        <v>295</v>
      </c>
      <c r="H22" s="331">
        <v>-745</v>
      </c>
      <c r="I22" s="331">
        <v>-1549</v>
      </c>
    </row>
    <row r="23" spans="1:9">
      <c r="A23" s="233">
        <v>12100</v>
      </c>
      <c r="B23" s="3" t="s">
        <v>14</v>
      </c>
      <c r="C23" s="330">
        <v>2.6870000000000003E-4</v>
      </c>
      <c r="D23" s="331">
        <v>2757</v>
      </c>
      <c r="E23" s="331">
        <v>1843</v>
      </c>
      <c r="F23" s="331">
        <v>2428</v>
      </c>
      <c r="G23" s="331">
        <v>788</v>
      </c>
      <c r="H23" s="331">
        <v>15</v>
      </c>
      <c r="I23" s="331">
        <v>390</v>
      </c>
    </row>
    <row r="24" spans="1:9">
      <c r="A24" s="233">
        <v>12150</v>
      </c>
      <c r="B24" s="3" t="s">
        <v>15</v>
      </c>
      <c r="C24" s="330">
        <v>3.4199999999999998E-5</v>
      </c>
      <c r="D24" s="331">
        <v>345</v>
      </c>
      <c r="E24" s="331">
        <v>229</v>
      </c>
      <c r="F24" s="331">
        <v>300</v>
      </c>
      <c r="G24" s="331">
        <v>200</v>
      </c>
      <c r="H24" s="331">
        <v>102</v>
      </c>
      <c r="I24" s="331">
        <v>277</v>
      </c>
    </row>
    <row r="25" spans="1:9">
      <c r="A25" s="233">
        <v>12160</v>
      </c>
      <c r="B25" s="3" t="s">
        <v>16</v>
      </c>
      <c r="C25" s="330">
        <v>1.7589000000000001E-3</v>
      </c>
      <c r="D25" s="331">
        <v>20860</v>
      </c>
      <c r="E25" s="331">
        <v>14876</v>
      </c>
      <c r="F25" s="331">
        <v>18685</v>
      </c>
      <c r="G25" s="331">
        <v>8979</v>
      </c>
      <c r="H25" s="331">
        <v>3917</v>
      </c>
      <c r="I25" s="331">
        <v>9100</v>
      </c>
    </row>
    <row r="26" spans="1:9">
      <c r="A26" s="233">
        <v>12220</v>
      </c>
      <c r="B26" s="3" t="s">
        <v>17</v>
      </c>
      <c r="C26" s="330">
        <v>4.6977199999999997E-2</v>
      </c>
      <c r="D26" s="331">
        <v>523375</v>
      </c>
      <c r="E26" s="331">
        <v>363558</v>
      </c>
      <c r="F26" s="331">
        <v>465310</v>
      </c>
      <c r="G26" s="331">
        <v>216241</v>
      </c>
      <c r="H26" s="331">
        <v>81041</v>
      </c>
      <c r="I26" s="331">
        <v>184227</v>
      </c>
    </row>
    <row r="27" spans="1:9">
      <c r="A27" s="233">
        <v>12510</v>
      </c>
      <c r="B27" s="3" t="s">
        <v>18</v>
      </c>
      <c r="C27" s="330">
        <v>4.3077999999999997E-3</v>
      </c>
      <c r="D27" s="331">
        <v>64781</v>
      </c>
      <c r="E27" s="331">
        <v>50126</v>
      </c>
      <c r="F27" s="331">
        <v>59458</v>
      </c>
      <c r="G27" s="331">
        <v>25608</v>
      </c>
      <c r="H27" s="331">
        <v>13210</v>
      </c>
      <c r="I27" s="331">
        <v>25556</v>
      </c>
    </row>
    <row r="28" spans="1:9">
      <c r="A28" s="233">
        <v>12600</v>
      </c>
      <c r="B28" s="3" t="s">
        <v>19</v>
      </c>
      <c r="C28" s="330">
        <v>1.7463999999999999E-3</v>
      </c>
      <c r="D28" s="331">
        <v>15605</v>
      </c>
      <c r="E28" s="331">
        <v>9663</v>
      </c>
      <c r="F28" s="331">
        <v>13448</v>
      </c>
      <c r="G28" s="331">
        <v>10550</v>
      </c>
      <c r="H28" s="331">
        <v>5524</v>
      </c>
      <c r="I28" s="331">
        <v>13154</v>
      </c>
    </row>
    <row r="29" spans="1:9">
      <c r="A29" s="233">
        <v>12700</v>
      </c>
      <c r="B29" s="3" t="s">
        <v>20</v>
      </c>
      <c r="C29" s="330">
        <v>9.5679999999999995E-4</v>
      </c>
      <c r="D29" s="331">
        <v>12826</v>
      </c>
      <c r="E29" s="331">
        <v>9571</v>
      </c>
      <c r="F29" s="331">
        <v>11646</v>
      </c>
      <c r="G29" s="331">
        <v>6253</v>
      </c>
      <c r="H29" s="331">
        <v>3499</v>
      </c>
      <c r="I29" s="331">
        <v>8220</v>
      </c>
    </row>
    <row r="30" spans="1:9">
      <c r="A30" s="233">
        <v>13500</v>
      </c>
      <c r="B30" s="3" t="s">
        <v>21</v>
      </c>
      <c r="C30" s="330">
        <v>3.9601999999999997E-3</v>
      </c>
      <c r="D30" s="331">
        <v>47136</v>
      </c>
      <c r="E30" s="331">
        <v>33663</v>
      </c>
      <c r="F30" s="331">
        <v>42243</v>
      </c>
      <c r="G30" s="331">
        <v>21880</v>
      </c>
      <c r="H30" s="331">
        <v>10483</v>
      </c>
      <c r="I30" s="331">
        <v>23024</v>
      </c>
    </row>
    <row r="31" spans="1:9">
      <c r="A31" s="233">
        <v>13700</v>
      </c>
      <c r="B31" s="3" t="s">
        <v>22</v>
      </c>
      <c r="C31" s="330">
        <v>4.395E-4</v>
      </c>
      <c r="D31" s="331">
        <v>5551</v>
      </c>
      <c r="E31" s="331">
        <v>4056</v>
      </c>
      <c r="F31" s="331">
        <v>5005</v>
      </c>
      <c r="G31" s="331">
        <v>2557</v>
      </c>
      <c r="H31" s="331">
        <v>1292</v>
      </c>
      <c r="I31" s="331">
        <v>2837</v>
      </c>
    </row>
    <row r="32" spans="1:9">
      <c r="A32" s="233">
        <v>14300</v>
      </c>
      <c r="B32" s="3" t="s">
        <v>327</v>
      </c>
      <c r="C32" s="330">
        <v>1.3825E-3</v>
      </c>
      <c r="D32" s="331">
        <v>18468</v>
      </c>
      <c r="E32" s="331">
        <v>13765</v>
      </c>
      <c r="F32" s="331">
        <v>16761</v>
      </c>
      <c r="G32" s="331">
        <v>8197</v>
      </c>
      <c r="H32" s="331">
        <v>4218</v>
      </c>
      <c r="I32" s="331">
        <v>5362</v>
      </c>
    </row>
    <row r="33" spans="1:9">
      <c r="A33" s="233">
        <v>14300.2</v>
      </c>
      <c r="B33" s="3" t="s">
        <v>328</v>
      </c>
      <c r="C33" s="330">
        <v>1.9220000000000001E-4</v>
      </c>
      <c r="D33" s="331">
        <v>1836</v>
      </c>
      <c r="E33" s="331">
        <v>1182</v>
      </c>
      <c r="F33" s="331">
        <v>1597</v>
      </c>
      <c r="G33" s="331">
        <v>189</v>
      </c>
      <c r="H33" s="331">
        <v>-364</v>
      </c>
      <c r="I33" s="331">
        <v>426</v>
      </c>
    </row>
    <row r="34" spans="1:9">
      <c r="A34" s="233">
        <v>18400</v>
      </c>
      <c r="B34" s="3" t="s">
        <v>343</v>
      </c>
      <c r="C34" s="330">
        <v>4.7410999999999998E-3</v>
      </c>
      <c r="D34" s="331">
        <v>58606</v>
      </c>
      <c r="E34" s="331">
        <v>42477</v>
      </c>
      <c r="F34" s="331">
        <v>52745</v>
      </c>
      <c r="G34" s="331">
        <v>27240</v>
      </c>
      <c r="H34" s="331">
        <v>13595</v>
      </c>
      <c r="I34" s="331">
        <v>32918</v>
      </c>
    </row>
    <row r="35" spans="1:9">
      <c r="A35" s="233">
        <v>18600</v>
      </c>
      <c r="B35" s="3" t="s">
        <v>24</v>
      </c>
      <c r="C35" s="330">
        <v>1.43E-5</v>
      </c>
      <c r="D35" s="331">
        <v>172</v>
      </c>
      <c r="E35" s="331">
        <v>123</v>
      </c>
      <c r="F35" s="331">
        <v>157</v>
      </c>
      <c r="G35" s="331">
        <v>81</v>
      </c>
      <c r="H35" s="331">
        <v>40</v>
      </c>
      <c r="I35" s="331">
        <v>78</v>
      </c>
    </row>
    <row r="36" spans="1:9">
      <c r="A36" s="233">
        <v>18640</v>
      </c>
      <c r="B36" s="3" t="s">
        <v>25</v>
      </c>
      <c r="C36" s="330">
        <v>1.7E-6</v>
      </c>
      <c r="D36" s="331">
        <v>2</v>
      </c>
      <c r="E36" s="331">
        <v>-4</v>
      </c>
      <c r="F36" s="331">
        <v>1</v>
      </c>
      <c r="G36" s="331">
        <v>9</v>
      </c>
      <c r="H36" s="331">
        <v>4</v>
      </c>
      <c r="I36" s="331">
        <v>7</v>
      </c>
    </row>
    <row r="37" spans="1:9">
      <c r="A37" s="233">
        <v>18740</v>
      </c>
      <c r="B37" s="3" t="s">
        <v>27</v>
      </c>
      <c r="C37" s="330">
        <v>6.0000000000000002E-6</v>
      </c>
      <c r="D37" s="331">
        <v>91</v>
      </c>
      <c r="E37" s="331">
        <v>70</v>
      </c>
      <c r="F37" s="331">
        <v>83</v>
      </c>
      <c r="G37" s="331">
        <v>51</v>
      </c>
      <c r="H37" s="331">
        <v>34</v>
      </c>
      <c r="I37" s="331">
        <v>77</v>
      </c>
    </row>
    <row r="38" spans="1:9">
      <c r="A38" s="233">
        <v>18780</v>
      </c>
      <c r="B38" s="3" t="s">
        <v>28</v>
      </c>
      <c r="C38" s="330">
        <v>2.12E-5</v>
      </c>
      <c r="D38" s="331">
        <v>87</v>
      </c>
      <c r="E38" s="331">
        <v>15</v>
      </c>
      <c r="F38" s="331">
        <v>60</v>
      </c>
      <c r="G38" s="331">
        <v>39</v>
      </c>
      <c r="H38" s="331">
        <v>-22</v>
      </c>
      <c r="I38" s="331">
        <v>14</v>
      </c>
    </row>
    <row r="39" spans="1:9">
      <c r="A39" s="233">
        <v>19005</v>
      </c>
      <c r="B39" s="3" t="s">
        <v>29</v>
      </c>
      <c r="C39" s="330">
        <v>6.5930000000000003E-4</v>
      </c>
      <c r="D39" s="331">
        <v>9104</v>
      </c>
      <c r="E39" s="331">
        <v>6861</v>
      </c>
      <c r="F39" s="331">
        <v>8288</v>
      </c>
      <c r="G39" s="331">
        <v>4565</v>
      </c>
      <c r="H39" s="331">
        <v>2668</v>
      </c>
      <c r="I39" s="331">
        <v>6160</v>
      </c>
    </row>
    <row r="40" spans="1:9">
      <c r="A40" s="233">
        <v>19100</v>
      </c>
      <c r="B40" s="3" t="s">
        <v>30</v>
      </c>
      <c r="C40" s="330">
        <v>6.809380000000001E-2</v>
      </c>
      <c r="D40" s="331">
        <v>713675</v>
      </c>
      <c r="E40" s="331">
        <v>482020</v>
      </c>
      <c r="F40" s="331">
        <v>629509</v>
      </c>
      <c r="G40" s="331">
        <v>270872</v>
      </c>
      <c r="H40" s="331">
        <v>74898</v>
      </c>
      <c r="I40" s="331">
        <v>205491</v>
      </c>
    </row>
    <row r="41" spans="1:9">
      <c r="A41" s="233">
        <v>20100</v>
      </c>
      <c r="B41" s="3" t="s">
        <v>31</v>
      </c>
      <c r="C41" s="330">
        <v>1.05539E-2</v>
      </c>
      <c r="D41" s="331">
        <v>115293</v>
      </c>
      <c r="E41" s="331">
        <v>79388</v>
      </c>
      <c r="F41" s="331">
        <v>102248</v>
      </c>
      <c r="G41" s="331">
        <v>48729</v>
      </c>
      <c r="H41" s="331">
        <v>18355</v>
      </c>
      <c r="I41" s="331">
        <v>58596</v>
      </c>
    </row>
    <row r="42" spans="1:9">
      <c r="A42" s="233">
        <v>20200</v>
      </c>
      <c r="B42" s="3" t="s">
        <v>32</v>
      </c>
      <c r="C42" s="330">
        <v>1.4992E-3</v>
      </c>
      <c r="D42" s="331">
        <v>17453</v>
      </c>
      <c r="E42" s="331">
        <v>12352</v>
      </c>
      <c r="F42" s="331">
        <v>15597</v>
      </c>
      <c r="G42" s="331">
        <v>7901</v>
      </c>
      <c r="H42" s="331">
        <v>3586</v>
      </c>
      <c r="I42" s="331">
        <v>10510</v>
      </c>
    </row>
    <row r="43" spans="1:9">
      <c r="A43" s="233">
        <v>20300</v>
      </c>
      <c r="B43" s="3" t="s">
        <v>33</v>
      </c>
      <c r="C43" s="330">
        <v>2.3030200000000001E-2</v>
      </c>
      <c r="D43" s="331">
        <v>260882</v>
      </c>
      <c r="E43" s="331">
        <v>182533</v>
      </c>
      <c r="F43" s="331">
        <v>232416</v>
      </c>
      <c r="G43" s="331">
        <v>129242</v>
      </c>
      <c r="H43" s="331">
        <v>62961</v>
      </c>
      <c r="I43" s="331">
        <v>174863</v>
      </c>
    </row>
    <row r="44" spans="1:9">
      <c r="A44" s="233">
        <v>20400</v>
      </c>
      <c r="B44" s="3" t="s">
        <v>34</v>
      </c>
      <c r="C44" s="330">
        <v>1.1834E-3</v>
      </c>
      <c r="D44" s="331">
        <v>13718</v>
      </c>
      <c r="E44" s="331">
        <v>9692</v>
      </c>
      <c r="F44" s="331">
        <v>12258</v>
      </c>
      <c r="G44" s="331">
        <v>6072</v>
      </c>
      <c r="H44" s="331">
        <v>2666</v>
      </c>
      <c r="I44" s="331">
        <v>6957</v>
      </c>
    </row>
    <row r="45" spans="1:9">
      <c r="A45" s="233">
        <v>20600</v>
      </c>
      <c r="B45" s="3" t="s">
        <v>35</v>
      </c>
      <c r="C45" s="330">
        <v>2.5823999999999999E-3</v>
      </c>
      <c r="D45" s="331">
        <v>32424</v>
      </c>
      <c r="E45" s="331">
        <v>23638</v>
      </c>
      <c r="F45" s="331">
        <v>29233</v>
      </c>
      <c r="G45" s="331">
        <v>17872</v>
      </c>
      <c r="H45" s="331">
        <v>10440</v>
      </c>
      <c r="I45" s="331">
        <v>25178</v>
      </c>
    </row>
    <row r="46" spans="1:9">
      <c r="A46" s="233">
        <v>20700</v>
      </c>
      <c r="B46" s="3" t="s">
        <v>36</v>
      </c>
      <c r="C46" s="330">
        <v>6.0894E-3</v>
      </c>
      <c r="D46" s="331">
        <v>68560</v>
      </c>
      <c r="E46" s="331">
        <v>47844</v>
      </c>
      <c r="F46" s="331">
        <v>61033</v>
      </c>
      <c r="G46" s="331">
        <v>30605</v>
      </c>
      <c r="H46" s="331">
        <v>13080</v>
      </c>
      <c r="I46" s="331">
        <v>35858</v>
      </c>
    </row>
    <row r="47" spans="1:9">
      <c r="A47" s="233">
        <v>20800</v>
      </c>
      <c r="B47" s="3" t="s">
        <v>37</v>
      </c>
      <c r="C47" s="330">
        <v>4.3189999999999999E-3</v>
      </c>
      <c r="D47" s="331">
        <v>55433</v>
      </c>
      <c r="E47" s="331">
        <v>40740</v>
      </c>
      <c r="F47" s="331">
        <v>50093</v>
      </c>
      <c r="G47" s="331">
        <v>25928</v>
      </c>
      <c r="H47" s="331">
        <v>13498</v>
      </c>
      <c r="I47" s="331">
        <v>33861</v>
      </c>
    </row>
    <row r="48" spans="1:9">
      <c r="A48" s="233">
        <v>20900</v>
      </c>
      <c r="B48" s="3" t="s">
        <v>38</v>
      </c>
      <c r="C48" s="330">
        <v>1.0312200000000001E-2</v>
      </c>
      <c r="D48" s="331">
        <v>108130</v>
      </c>
      <c r="E48" s="331">
        <v>73048</v>
      </c>
      <c r="F48" s="331">
        <v>95386</v>
      </c>
      <c r="G48" s="331">
        <v>45520</v>
      </c>
      <c r="H48" s="331">
        <v>15841</v>
      </c>
      <c r="I48" s="331">
        <v>53038</v>
      </c>
    </row>
    <row r="49" spans="1:9">
      <c r="A49" s="233">
        <v>21200</v>
      </c>
      <c r="B49" s="3" t="s">
        <v>39</v>
      </c>
      <c r="C49" s="330">
        <v>3.0722000000000002E-3</v>
      </c>
      <c r="D49" s="331">
        <v>33421</v>
      </c>
      <c r="E49" s="331">
        <v>22969</v>
      </c>
      <c r="F49" s="331">
        <v>29621</v>
      </c>
      <c r="G49" s="331">
        <v>14467</v>
      </c>
      <c r="H49" s="331">
        <v>5625</v>
      </c>
      <c r="I49" s="331">
        <v>17497</v>
      </c>
    </row>
    <row r="50" spans="1:9">
      <c r="A50" s="233">
        <v>21300</v>
      </c>
      <c r="B50" s="3" t="s">
        <v>40</v>
      </c>
      <c r="C50" s="330">
        <v>3.7497099999999998E-2</v>
      </c>
      <c r="D50" s="331">
        <v>409613</v>
      </c>
      <c r="E50" s="331">
        <v>282048</v>
      </c>
      <c r="F50" s="331">
        <v>363269</v>
      </c>
      <c r="G50" s="331">
        <v>185147</v>
      </c>
      <c r="H50" s="331">
        <v>77230</v>
      </c>
      <c r="I50" s="331">
        <v>234929</v>
      </c>
    </row>
    <row r="51" spans="1:9">
      <c r="A51" s="233">
        <v>21520</v>
      </c>
      <c r="B51" s="3" t="s">
        <v>344</v>
      </c>
      <c r="C51" s="330">
        <v>7.0873000000000005E-2</v>
      </c>
      <c r="D51" s="331">
        <v>734224</v>
      </c>
      <c r="E51" s="331">
        <v>493114</v>
      </c>
      <c r="F51" s="331">
        <v>646624</v>
      </c>
      <c r="G51" s="331">
        <v>313099</v>
      </c>
      <c r="H51" s="331">
        <v>109127</v>
      </c>
      <c r="I51" s="331">
        <v>325997</v>
      </c>
    </row>
    <row r="52" spans="1:9">
      <c r="A52" s="233">
        <v>21525</v>
      </c>
      <c r="B52" s="3" t="s">
        <v>329</v>
      </c>
      <c r="C52" s="330">
        <v>1.8462000000000001E-3</v>
      </c>
      <c r="D52" s="331">
        <v>20419</v>
      </c>
      <c r="E52" s="331">
        <v>14138</v>
      </c>
      <c r="F52" s="331">
        <v>18136</v>
      </c>
      <c r="G52" s="331">
        <v>7127</v>
      </c>
      <c r="H52" s="331">
        <v>1814</v>
      </c>
      <c r="I52" s="331">
        <v>3937</v>
      </c>
    </row>
    <row r="53" spans="1:9">
      <c r="A53" s="233">
        <v>21525.200000000001</v>
      </c>
      <c r="B53" s="3" t="s">
        <v>330</v>
      </c>
      <c r="C53" s="330">
        <v>1.133E-4</v>
      </c>
      <c r="D53" s="331">
        <v>1956</v>
      </c>
      <c r="E53" s="331">
        <v>1570</v>
      </c>
      <c r="F53" s="331">
        <v>1818</v>
      </c>
      <c r="G53" s="331">
        <v>869</v>
      </c>
      <c r="H53" s="331">
        <v>543</v>
      </c>
      <c r="I53" s="331">
        <v>1628</v>
      </c>
    </row>
    <row r="54" spans="1:9">
      <c r="A54" s="233">
        <v>21550</v>
      </c>
      <c r="B54" s="3" t="s">
        <v>41</v>
      </c>
      <c r="C54" s="330">
        <v>4.4697300000000002E-2</v>
      </c>
      <c r="D54" s="331">
        <v>423336</v>
      </c>
      <c r="E54" s="331">
        <v>271276</v>
      </c>
      <c r="F54" s="331">
        <v>368093</v>
      </c>
      <c r="G54" s="331">
        <v>153321</v>
      </c>
      <c r="H54" s="331">
        <v>24682</v>
      </c>
      <c r="I54" s="331">
        <v>133339</v>
      </c>
    </row>
    <row r="55" spans="1:9">
      <c r="A55" s="233">
        <v>21570</v>
      </c>
      <c r="B55" s="3" t="s">
        <v>42</v>
      </c>
      <c r="C55" s="330">
        <v>1.916E-4</v>
      </c>
      <c r="D55" s="331">
        <v>2067</v>
      </c>
      <c r="E55" s="331">
        <v>1415</v>
      </c>
      <c r="F55" s="331">
        <v>1832</v>
      </c>
      <c r="G55" s="331">
        <v>773</v>
      </c>
      <c r="H55" s="331">
        <v>222</v>
      </c>
      <c r="I55" s="331">
        <v>873</v>
      </c>
    </row>
    <row r="56" spans="1:9">
      <c r="A56" s="233">
        <v>21800</v>
      </c>
      <c r="B56" s="3" t="s">
        <v>43</v>
      </c>
      <c r="C56" s="330">
        <v>5.8225000000000004E-3</v>
      </c>
      <c r="D56" s="331">
        <v>60586</v>
      </c>
      <c r="E56" s="331">
        <v>40778</v>
      </c>
      <c r="F56" s="331">
        <v>53392</v>
      </c>
      <c r="G56" s="331">
        <v>26439</v>
      </c>
      <c r="H56" s="331">
        <v>9682</v>
      </c>
      <c r="I56" s="331">
        <v>29515</v>
      </c>
    </row>
    <row r="57" spans="1:9">
      <c r="A57" s="233">
        <v>21900</v>
      </c>
      <c r="B57" s="3" t="s">
        <v>44</v>
      </c>
      <c r="C57" s="330">
        <v>2.6833E-3</v>
      </c>
      <c r="D57" s="331">
        <v>37797</v>
      </c>
      <c r="E57" s="331">
        <v>28669</v>
      </c>
      <c r="F57" s="331">
        <v>34479</v>
      </c>
      <c r="G57" s="331">
        <v>20532</v>
      </c>
      <c r="H57" s="331">
        <v>12809</v>
      </c>
      <c r="I57" s="331">
        <v>27801</v>
      </c>
    </row>
    <row r="58" spans="1:9">
      <c r="A58" s="233">
        <v>22000</v>
      </c>
      <c r="B58" s="3" t="s">
        <v>45</v>
      </c>
      <c r="C58" s="330">
        <v>2.9742000000000002E-3</v>
      </c>
      <c r="D58" s="331">
        <v>42826</v>
      </c>
      <c r="E58" s="331">
        <v>32708</v>
      </c>
      <c r="F58" s="331">
        <v>39153</v>
      </c>
      <c r="G58" s="331">
        <v>20066</v>
      </c>
      <c r="H58" s="331">
        <v>11506</v>
      </c>
      <c r="I58" s="331">
        <v>22312</v>
      </c>
    </row>
    <row r="59" spans="1:9">
      <c r="A59" s="233">
        <v>23000</v>
      </c>
      <c r="B59" s="3" t="s">
        <v>46</v>
      </c>
      <c r="C59" s="330">
        <v>2.3624000000000002E-3</v>
      </c>
      <c r="D59" s="331">
        <v>28204</v>
      </c>
      <c r="E59" s="331">
        <v>20167</v>
      </c>
      <c r="F59" s="331">
        <v>25283</v>
      </c>
      <c r="G59" s="331">
        <v>13623</v>
      </c>
      <c r="H59" s="331">
        <v>6824</v>
      </c>
      <c r="I59" s="331">
        <v>16717</v>
      </c>
    </row>
    <row r="60" spans="1:9">
      <c r="A60" s="233">
        <v>23100</v>
      </c>
      <c r="B60" s="3" t="s">
        <v>47</v>
      </c>
      <c r="C60" s="330">
        <v>1.52067E-2</v>
      </c>
      <c r="D60" s="331">
        <v>158783</v>
      </c>
      <c r="E60" s="331">
        <v>107050</v>
      </c>
      <c r="F60" s="331">
        <v>139985</v>
      </c>
      <c r="G60" s="331">
        <v>66902</v>
      </c>
      <c r="H60" s="331">
        <v>23137</v>
      </c>
      <c r="I60" s="331">
        <v>85869</v>
      </c>
    </row>
    <row r="61" spans="1:9">
      <c r="A61" s="233">
        <v>23200</v>
      </c>
      <c r="B61" s="3" t="s">
        <v>48</v>
      </c>
      <c r="C61" s="330">
        <v>8.5939999999999992E-3</v>
      </c>
      <c r="D61" s="331">
        <v>83992</v>
      </c>
      <c r="E61" s="331">
        <v>54756</v>
      </c>
      <c r="F61" s="331">
        <v>73373</v>
      </c>
      <c r="G61" s="331">
        <v>31985</v>
      </c>
      <c r="H61" s="331">
        <v>7251</v>
      </c>
      <c r="I61" s="331">
        <v>32702</v>
      </c>
    </row>
    <row r="62" spans="1:9">
      <c r="A62" s="233">
        <v>30000</v>
      </c>
      <c r="B62" s="3" t="s">
        <v>49</v>
      </c>
      <c r="C62" s="330">
        <v>7.3130000000000005E-4</v>
      </c>
      <c r="D62" s="331">
        <v>9609</v>
      </c>
      <c r="E62" s="331">
        <v>7121</v>
      </c>
      <c r="F62" s="331">
        <v>8708</v>
      </c>
      <c r="G62" s="331">
        <v>4566</v>
      </c>
      <c r="H62" s="331">
        <v>2461</v>
      </c>
      <c r="I62" s="331">
        <v>5702</v>
      </c>
    </row>
    <row r="63" spans="1:9">
      <c r="A63" s="233">
        <v>30100</v>
      </c>
      <c r="B63" s="3" t="s">
        <v>50</v>
      </c>
      <c r="C63" s="330">
        <v>7.3248000000000002E-3</v>
      </c>
      <c r="D63" s="331">
        <v>78491</v>
      </c>
      <c r="E63" s="331">
        <v>53572</v>
      </c>
      <c r="F63" s="331">
        <v>69440</v>
      </c>
      <c r="G63" s="331">
        <v>33665</v>
      </c>
      <c r="H63" s="331">
        <v>12584</v>
      </c>
      <c r="I63" s="331">
        <v>37646</v>
      </c>
    </row>
    <row r="64" spans="1:9">
      <c r="A64" s="233">
        <v>30102</v>
      </c>
      <c r="B64" s="3" t="s">
        <v>51</v>
      </c>
      <c r="C64" s="330">
        <v>1.5779999999999999E-4</v>
      </c>
      <c r="D64" s="331">
        <v>1346</v>
      </c>
      <c r="E64" s="331">
        <v>809</v>
      </c>
      <c r="F64" s="331">
        <v>1149</v>
      </c>
      <c r="G64" s="331">
        <v>586</v>
      </c>
      <c r="H64" s="331">
        <v>132</v>
      </c>
      <c r="I64" s="331">
        <v>405</v>
      </c>
    </row>
    <row r="65" spans="1:9">
      <c r="A65" s="233">
        <v>30103</v>
      </c>
      <c r="B65" s="3" t="s">
        <v>52</v>
      </c>
      <c r="C65" s="330">
        <v>2.0460000000000001E-4</v>
      </c>
      <c r="D65" s="331">
        <v>1759</v>
      </c>
      <c r="E65" s="331">
        <v>1062</v>
      </c>
      <c r="F65" s="331">
        <v>1509</v>
      </c>
      <c r="G65" s="331">
        <v>785</v>
      </c>
      <c r="H65" s="331">
        <v>196</v>
      </c>
      <c r="I65" s="331">
        <v>732</v>
      </c>
    </row>
    <row r="66" spans="1:9">
      <c r="A66" s="233">
        <v>30104</v>
      </c>
      <c r="B66" s="3" t="s">
        <v>53</v>
      </c>
      <c r="C66" s="330">
        <v>1.11E-4</v>
      </c>
      <c r="D66" s="331">
        <v>1090</v>
      </c>
      <c r="E66" s="331">
        <v>712</v>
      </c>
      <c r="F66" s="331">
        <v>953</v>
      </c>
      <c r="G66" s="331">
        <v>556</v>
      </c>
      <c r="H66" s="331">
        <v>237</v>
      </c>
      <c r="I66" s="331">
        <v>389</v>
      </c>
    </row>
    <row r="67" spans="1:9">
      <c r="A67" s="233">
        <v>30105</v>
      </c>
      <c r="B67" s="3" t="s">
        <v>54</v>
      </c>
      <c r="C67" s="330">
        <v>7.1179999999999995E-4</v>
      </c>
      <c r="D67" s="331">
        <v>9249</v>
      </c>
      <c r="E67" s="331">
        <v>6828</v>
      </c>
      <c r="F67" s="331">
        <v>8366</v>
      </c>
      <c r="G67" s="331">
        <v>4914</v>
      </c>
      <c r="H67" s="331">
        <v>2865</v>
      </c>
      <c r="I67" s="331">
        <v>6355</v>
      </c>
    </row>
    <row r="68" spans="1:9">
      <c r="A68" s="233">
        <v>30200</v>
      </c>
      <c r="B68" s="3" t="s">
        <v>55</v>
      </c>
      <c r="C68" s="330">
        <v>1.6326999999999999E-3</v>
      </c>
      <c r="D68" s="331">
        <v>18365</v>
      </c>
      <c r="E68" s="331">
        <v>12810</v>
      </c>
      <c r="F68" s="331">
        <v>16346</v>
      </c>
      <c r="G68" s="331">
        <v>8498</v>
      </c>
      <c r="H68" s="331">
        <v>3799</v>
      </c>
      <c r="I68" s="331">
        <v>10442</v>
      </c>
    </row>
    <row r="69" spans="1:9">
      <c r="A69" s="233">
        <v>30300</v>
      </c>
      <c r="B69" s="3" t="s">
        <v>56</v>
      </c>
      <c r="C69" s="330">
        <v>5.2570000000000004E-4</v>
      </c>
      <c r="D69" s="331">
        <v>5927</v>
      </c>
      <c r="E69" s="331">
        <v>4139</v>
      </c>
      <c r="F69" s="331">
        <v>5274</v>
      </c>
      <c r="G69" s="331">
        <v>2720</v>
      </c>
      <c r="H69" s="331">
        <v>1207</v>
      </c>
      <c r="I69" s="331">
        <v>3446</v>
      </c>
    </row>
    <row r="70" spans="1:9">
      <c r="A70" s="233">
        <v>30400</v>
      </c>
      <c r="B70" s="3" t="s">
        <v>57</v>
      </c>
      <c r="C70" s="330">
        <v>9.9770000000000002E-4</v>
      </c>
      <c r="D70" s="331">
        <v>12335</v>
      </c>
      <c r="E70" s="331">
        <v>8941</v>
      </c>
      <c r="F70" s="331">
        <v>11100</v>
      </c>
      <c r="G70" s="331">
        <v>5190</v>
      </c>
      <c r="H70" s="331">
        <v>2319</v>
      </c>
      <c r="I70" s="331">
        <v>6281</v>
      </c>
    </row>
    <row r="71" spans="1:9">
      <c r="A71" s="233">
        <v>30405</v>
      </c>
      <c r="B71" s="3" t="s">
        <v>58</v>
      </c>
      <c r="C71" s="330">
        <v>6.1419999999999997E-4</v>
      </c>
      <c r="D71" s="331">
        <v>8463</v>
      </c>
      <c r="E71" s="331">
        <v>6374</v>
      </c>
      <c r="F71" s="331">
        <v>7707</v>
      </c>
      <c r="G71" s="331">
        <v>3824</v>
      </c>
      <c r="H71" s="331">
        <v>2056</v>
      </c>
      <c r="I71" s="331">
        <v>3887</v>
      </c>
    </row>
    <row r="72" spans="1:9">
      <c r="A72" s="233">
        <v>30500</v>
      </c>
      <c r="B72" s="3" t="s">
        <v>59</v>
      </c>
      <c r="C72" s="330">
        <v>1.0074999999999999E-3</v>
      </c>
      <c r="D72" s="331">
        <v>12317</v>
      </c>
      <c r="E72" s="331">
        <v>8890</v>
      </c>
      <c r="F72" s="331">
        <v>11073</v>
      </c>
      <c r="G72" s="331">
        <v>5854</v>
      </c>
      <c r="H72" s="331">
        <v>2954</v>
      </c>
      <c r="I72" s="331">
        <v>7894</v>
      </c>
    </row>
    <row r="73" spans="1:9">
      <c r="A73" s="233">
        <v>30600</v>
      </c>
      <c r="B73" s="3" t="s">
        <v>60</v>
      </c>
      <c r="C73" s="330">
        <v>7.7119999999999999E-4</v>
      </c>
      <c r="D73" s="331">
        <v>9588</v>
      </c>
      <c r="E73" s="331">
        <v>6965</v>
      </c>
      <c r="F73" s="331">
        <v>8638</v>
      </c>
      <c r="G73" s="331">
        <v>4626</v>
      </c>
      <c r="H73" s="331">
        <v>2406</v>
      </c>
      <c r="I73" s="331">
        <v>5555</v>
      </c>
    </row>
    <row r="74" spans="1:9">
      <c r="A74" s="233">
        <v>30601</v>
      </c>
      <c r="B74" s="3" t="s">
        <v>61</v>
      </c>
      <c r="C74" s="330">
        <v>0</v>
      </c>
      <c r="D74" s="331">
        <v>211</v>
      </c>
      <c r="E74" s="331">
        <v>211</v>
      </c>
      <c r="F74" s="331">
        <v>211</v>
      </c>
      <c r="G74" s="331">
        <v>231</v>
      </c>
      <c r="H74" s="331">
        <v>231</v>
      </c>
      <c r="I74" s="331">
        <v>437</v>
      </c>
    </row>
    <row r="75" spans="1:9">
      <c r="A75" s="233">
        <v>30700</v>
      </c>
      <c r="B75" s="3" t="s">
        <v>62</v>
      </c>
      <c r="C75" s="330">
        <v>2.0238000000000001E-3</v>
      </c>
      <c r="D75" s="331">
        <v>24711</v>
      </c>
      <c r="E75" s="331">
        <v>17826</v>
      </c>
      <c r="F75" s="331">
        <v>22208</v>
      </c>
      <c r="G75" s="331">
        <v>11837</v>
      </c>
      <c r="H75" s="331">
        <v>6013</v>
      </c>
      <c r="I75" s="331">
        <v>15515</v>
      </c>
    </row>
    <row r="76" spans="1:9">
      <c r="A76" s="233">
        <v>30705</v>
      </c>
      <c r="B76" s="3" t="s">
        <v>63</v>
      </c>
      <c r="C76" s="330">
        <v>4.2489999999999997E-4</v>
      </c>
      <c r="D76" s="331">
        <v>4755</v>
      </c>
      <c r="E76" s="331">
        <v>3309</v>
      </c>
      <c r="F76" s="331">
        <v>4227</v>
      </c>
      <c r="G76" s="331">
        <v>1924</v>
      </c>
      <c r="H76" s="331">
        <v>701</v>
      </c>
      <c r="I76" s="331">
        <v>2011</v>
      </c>
    </row>
    <row r="77" spans="1:9">
      <c r="A77" s="233">
        <v>30800</v>
      </c>
      <c r="B77" s="3" t="s">
        <v>64</v>
      </c>
      <c r="C77" s="330">
        <v>6.3069999999999999E-4</v>
      </c>
      <c r="D77" s="331">
        <v>9933</v>
      </c>
      <c r="E77" s="331">
        <v>7788</v>
      </c>
      <c r="F77" s="331">
        <v>9152</v>
      </c>
      <c r="G77" s="331">
        <v>4539</v>
      </c>
      <c r="H77" s="331">
        <v>2724</v>
      </c>
      <c r="I77" s="331">
        <v>6534</v>
      </c>
    </row>
    <row r="78" spans="1:9">
      <c r="A78" s="233">
        <v>30900</v>
      </c>
      <c r="B78" s="3" t="s">
        <v>65</v>
      </c>
      <c r="C78" s="330">
        <v>1.3489000000000001E-3</v>
      </c>
      <c r="D78" s="331">
        <v>17189</v>
      </c>
      <c r="E78" s="331">
        <v>12600</v>
      </c>
      <c r="F78" s="331">
        <v>15524</v>
      </c>
      <c r="G78" s="331">
        <v>8225</v>
      </c>
      <c r="H78" s="331">
        <v>4343</v>
      </c>
      <c r="I78" s="331">
        <v>9727</v>
      </c>
    </row>
    <row r="79" spans="1:9">
      <c r="A79" s="233">
        <v>30905</v>
      </c>
      <c r="B79" s="3" t="s">
        <v>66</v>
      </c>
      <c r="C79" s="330">
        <v>2.519E-4</v>
      </c>
      <c r="D79" s="331">
        <v>3896</v>
      </c>
      <c r="E79" s="331">
        <v>3039</v>
      </c>
      <c r="F79" s="331">
        <v>3583</v>
      </c>
      <c r="G79" s="331">
        <v>1942</v>
      </c>
      <c r="H79" s="331">
        <v>1217</v>
      </c>
      <c r="I79" s="331">
        <v>2813</v>
      </c>
    </row>
    <row r="80" spans="1:9">
      <c r="A80" s="233">
        <v>31000</v>
      </c>
      <c r="B80" s="3" t="s">
        <v>67</v>
      </c>
      <c r="C80" s="330">
        <v>4.1710000000000002E-3</v>
      </c>
      <c r="D80" s="331">
        <v>46279</v>
      </c>
      <c r="E80" s="331">
        <v>32089</v>
      </c>
      <c r="F80" s="331">
        <v>41120</v>
      </c>
      <c r="G80" s="331">
        <v>21721</v>
      </c>
      <c r="H80" s="331">
        <v>9717</v>
      </c>
      <c r="I80" s="331">
        <v>25520</v>
      </c>
    </row>
    <row r="81" spans="1:9">
      <c r="A81" s="233">
        <v>31005</v>
      </c>
      <c r="B81" s="3" t="s">
        <v>68</v>
      </c>
      <c r="C81" s="330">
        <v>3.9839999999999998E-4</v>
      </c>
      <c r="D81" s="331">
        <v>5050</v>
      </c>
      <c r="E81" s="331">
        <v>3695</v>
      </c>
      <c r="F81" s="331">
        <v>4554</v>
      </c>
      <c r="G81" s="331">
        <v>2091</v>
      </c>
      <c r="H81" s="331">
        <v>944</v>
      </c>
      <c r="I81" s="331">
        <v>2109</v>
      </c>
    </row>
    <row r="82" spans="1:9">
      <c r="A82" s="233">
        <v>31100</v>
      </c>
      <c r="B82" s="3" t="s">
        <v>69</v>
      </c>
      <c r="C82" s="330">
        <v>8.4836000000000009E-3</v>
      </c>
      <c r="D82" s="331">
        <v>92616</v>
      </c>
      <c r="E82" s="331">
        <v>63755</v>
      </c>
      <c r="F82" s="331">
        <v>82130</v>
      </c>
      <c r="G82" s="331">
        <v>42816</v>
      </c>
      <c r="H82" s="331">
        <v>18400</v>
      </c>
      <c r="I82" s="331">
        <v>51803</v>
      </c>
    </row>
    <row r="83" spans="1:9">
      <c r="A83" s="233">
        <v>31101</v>
      </c>
      <c r="B83" s="3" t="s">
        <v>70</v>
      </c>
      <c r="C83" s="330">
        <v>5.24E-5</v>
      </c>
      <c r="D83" s="331">
        <v>613</v>
      </c>
      <c r="E83" s="331">
        <v>434</v>
      </c>
      <c r="F83" s="331">
        <v>548</v>
      </c>
      <c r="G83" s="331">
        <v>312</v>
      </c>
      <c r="H83" s="331">
        <v>161</v>
      </c>
      <c r="I83" s="331">
        <v>299</v>
      </c>
    </row>
    <row r="84" spans="1:9">
      <c r="A84" s="233">
        <v>31102</v>
      </c>
      <c r="B84" s="3" t="s">
        <v>71</v>
      </c>
      <c r="C84" s="330">
        <v>1.528E-4</v>
      </c>
      <c r="D84" s="331">
        <v>1312</v>
      </c>
      <c r="E84" s="331">
        <v>792</v>
      </c>
      <c r="F84" s="331">
        <v>1122</v>
      </c>
      <c r="G84" s="331">
        <v>563</v>
      </c>
      <c r="H84" s="331">
        <v>123</v>
      </c>
      <c r="I84" s="331">
        <v>744</v>
      </c>
    </row>
    <row r="85" spans="1:9">
      <c r="A85" s="233">
        <v>31105</v>
      </c>
      <c r="B85" s="3" t="s">
        <v>72</v>
      </c>
      <c r="C85" s="330">
        <v>1.3328999999999999E-3</v>
      </c>
      <c r="D85" s="331">
        <v>15753</v>
      </c>
      <c r="E85" s="331">
        <v>11218</v>
      </c>
      <c r="F85" s="331">
        <v>14106</v>
      </c>
      <c r="G85" s="331">
        <v>7561</v>
      </c>
      <c r="H85" s="331">
        <v>3725</v>
      </c>
      <c r="I85" s="331">
        <v>8345</v>
      </c>
    </row>
    <row r="86" spans="1:9">
      <c r="A86" s="233">
        <v>31110</v>
      </c>
      <c r="B86" s="3" t="s">
        <v>73</v>
      </c>
      <c r="C86" s="330">
        <v>2.0942999999999999E-3</v>
      </c>
      <c r="D86" s="331">
        <v>19711</v>
      </c>
      <c r="E86" s="331">
        <v>12587</v>
      </c>
      <c r="F86" s="331">
        <v>17120</v>
      </c>
      <c r="G86" s="331">
        <v>8775</v>
      </c>
      <c r="H86" s="331">
        <v>2748</v>
      </c>
      <c r="I86" s="331">
        <v>10863</v>
      </c>
    </row>
    <row r="87" spans="1:9">
      <c r="A87" s="233">
        <v>31200</v>
      </c>
      <c r="B87" s="3" t="s">
        <v>74</v>
      </c>
      <c r="C87" s="330">
        <v>3.4480999999999999E-3</v>
      </c>
      <c r="D87" s="331">
        <v>42892</v>
      </c>
      <c r="E87" s="331">
        <v>31161</v>
      </c>
      <c r="F87" s="331">
        <v>38627</v>
      </c>
      <c r="G87" s="331">
        <v>20157</v>
      </c>
      <c r="H87" s="331">
        <v>10233</v>
      </c>
      <c r="I87" s="331">
        <v>27923</v>
      </c>
    </row>
    <row r="88" spans="1:9">
      <c r="A88" s="233">
        <v>31205</v>
      </c>
      <c r="B88" s="3" t="s">
        <v>75</v>
      </c>
      <c r="C88" s="330">
        <v>4.1449999999999999E-4</v>
      </c>
      <c r="D88" s="331">
        <v>5785</v>
      </c>
      <c r="E88" s="331">
        <v>4375</v>
      </c>
      <c r="F88" s="331">
        <v>5275</v>
      </c>
      <c r="G88" s="331">
        <v>2875</v>
      </c>
      <c r="H88" s="331">
        <v>1682</v>
      </c>
      <c r="I88" s="331">
        <v>3317</v>
      </c>
    </row>
    <row r="89" spans="1:9">
      <c r="A89" s="233">
        <v>31300</v>
      </c>
      <c r="B89" s="3" t="s">
        <v>76</v>
      </c>
      <c r="C89" s="330">
        <v>1.1460700000000001E-2</v>
      </c>
      <c r="D89" s="331">
        <v>108496</v>
      </c>
      <c r="E89" s="331">
        <v>69506</v>
      </c>
      <c r="F89" s="331">
        <v>94330</v>
      </c>
      <c r="G89" s="331">
        <v>43288</v>
      </c>
      <c r="H89" s="331">
        <v>10304</v>
      </c>
      <c r="I89" s="331">
        <v>35803</v>
      </c>
    </row>
    <row r="90" spans="1:9">
      <c r="A90" s="233">
        <v>31301</v>
      </c>
      <c r="B90" s="3" t="s">
        <v>77</v>
      </c>
      <c r="C90" s="330">
        <v>2.153E-4</v>
      </c>
      <c r="D90" s="331">
        <v>2671</v>
      </c>
      <c r="E90" s="331">
        <v>1939</v>
      </c>
      <c r="F90" s="331">
        <v>2403</v>
      </c>
      <c r="G90" s="331">
        <v>1191</v>
      </c>
      <c r="H90" s="331">
        <v>571</v>
      </c>
      <c r="I90" s="331">
        <v>1442</v>
      </c>
    </row>
    <row r="91" spans="1:9">
      <c r="A91" s="233">
        <v>31320</v>
      </c>
      <c r="B91" s="3" t="s">
        <v>78</v>
      </c>
      <c r="C91" s="330">
        <v>1.8258E-3</v>
      </c>
      <c r="D91" s="331">
        <v>19838</v>
      </c>
      <c r="E91" s="331">
        <v>13627</v>
      </c>
      <c r="F91" s="331">
        <v>17578</v>
      </c>
      <c r="G91" s="331">
        <v>8900</v>
      </c>
      <c r="H91" s="331">
        <v>3645</v>
      </c>
      <c r="I91" s="331">
        <v>10658</v>
      </c>
    </row>
    <row r="92" spans="1:9">
      <c r="A92" s="233">
        <v>31400</v>
      </c>
      <c r="B92" s="3" t="s">
        <v>79</v>
      </c>
      <c r="C92" s="330">
        <v>3.4034999999999998E-3</v>
      </c>
      <c r="D92" s="331">
        <v>44669</v>
      </c>
      <c r="E92" s="331">
        <v>33090</v>
      </c>
      <c r="F92" s="331">
        <v>40461</v>
      </c>
      <c r="G92" s="331">
        <v>23173</v>
      </c>
      <c r="H92" s="331">
        <v>13378</v>
      </c>
      <c r="I92" s="331">
        <v>32988</v>
      </c>
    </row>
    <row r="93" spans="1:9">
      <c r="A93" s="233">
        <v>31405</v>
      </c>
      <c r="B93" s="3" t="s">
        <v>80</v>
      </c>
      <c r="C93" s="330">
        <v>7.54E-4</v>
      </c>
      <c r="D93" s="331">
        <v>9826</v>
      </c>
      <c r="E93" s="331">
        <v>7261</v>
      </c>
      <c r="F93" s="331">
        <v>8895</v>
      </c>
      <c r="G93" s="331">
        <v>5018</v>
      </c>
      <c r="H93" s="331">
        <v>2848</v>
      </c>
      <c r="I93" s="331">
        <v>5890</v>
      </c>
    </row>
    <row r="94" spans="1:9">
      <c r="A94" s="233">
        <v>31500</v>
      </c>
      <c r="B94" s="3" t="s">
        <v>81</v>
      </c>
      <c r="C94" s="330">
        <v>5.9069999999999999E-4</v>
      </c>
      <c r="D94" s="331">
        <v>6999</v>
      </c>
      <c r="E94" s="331">
        <v>4989</v>
      </c>
      <c r="F94" s="331">
        <v>6267</v>
      </c>
      <c r="G94" s="331">
        <v>3218</v>
      </c>
      <c r="H94" s="331">
        <v>1518</v>
      </c>
      <c r="I94" s="331">
        <v>4274</v>
      </c>
    </row>
    <row r="95" spans="1:9">
      <c r="A95" s="233">
        <v>31600</v>
      </c>
      <c r="B95" s="3" t="s">
        <v>82</v>
      </c>
      <c r="C95" s="330">
        <v>2.6982E-3</v>
      </c>
      <c r="D95" s="331">
        <v>30611</v>
      </c>
      <c r="E95" s="331">
        <v>21432</v>
      </c>
      <c r="F95" s="331">
        <v>27273</v>
      </c>
      <c r="G95" s="331">
        <v>13949</v>
      </c>
      <c r="H95" s="331">
        <v>6184</v>
      </c>
      <c r="I95" s="331">
        <v>18060</v>
      </c>
    </row>
    <row r="96" spans="1:9">
      <c r="A96" s="233">
        <v>31605</v>
      </c>
      <c r="B96" s="3" t="s">
        <v>83</v>
      </c>
      <c r="C96" s="330">
        <v>4.2190000000000001E-4</v>
      </c>
      <c r="D96" s="331">
        <v>5243</v>
      </c>
      <c r="E96" s="331">
        <v>3808</v>
      </c>
      <c r="F96" s="331">
        <v>4722</v>
      </c>
      <c r="G96" s="331">
        <v>2214</v>
      </c>
      <c r="H96" s="331">
        <v>1000</v>
      </c>
      <c r="I96" s="331">
        <v>2524</v>
      </c>
    </row>
    <row r="97" spans="1:9">
      <c r="A97" s="233">
        <v>31700</v>
      </c>
      <c r="B97" s="3" t="s">
        <v>84</v>
      </c>
      <c r="C97" s="330">
        <v>7.5020000000000002E-4</v>
      </c>
      <c r="D97" s="331">
        <v>9697</v>
      </c>
      <c r="E97" s="331">
        <v>7145</v>
      </c>
      <c r="F97" s="331">
        <v>8769</v>
      </c>
      <c r="G97" s="331">
        <v>5410</v>
      </c>
      <c r="H97" s="331">
        <v>3251</v>
      </c>
      <c r="I97" s="331">
        <v>7122</v>
      </c>
    </row>
    <row r="98" spans="1:9">
      <c r="A98" s="233">
        <v>31800</v>
      </c>
      <c r="B98" s="3" t="s">
        <v>85</v>
      </c>
      <c r="C98" s="330">
        <v>4.6998999999999999E-3</v>
      </c>
      <c r="D98" s="331">
        <v>56636</v>
      </c>
      <c r="E98" s="331">
        <v>40647</v>
      </c>
      <c r="F98" s="331">
        <v>50825</v>
      </c>
      <c r="G98" s="331">
        <v>25809</v>
      </c>
      <c r="H98" s="331">
        <v>12283</v>
      </c>
      <c r="I98" s="331">
        <v>33006</v>
      </c>
    </row>
    <row r="99" spans="1:9">
      <c r="A99" s="233">
        <v>31805</v>
      </c>
      <c r="B99" s="3" t="s">
        <v>86</v>
      </c>
      <c r="C99" s="330">
        <v>1.0252E-3</v>
      </c>
      <c r="D99" s="331">
        <v>12090</v>
      </c>
      <c r="E99" s="331">
        <v>8602</v>
      </c>
      <c r="F99" s="331">
        <v>10826</v>
      </c>
      <c r="G99" s="331">
        <v>5381</v>
      </c>
      <c r="H99" s="331">
        <v>2430</v>
      </c>
      <c r="I99" s="331">
        <v>6874</v>
      </c>
    </row>
    <row r="100" spans="1:9">
      <c r="A100" s="233">
        <v>31810</v>
      </c>
      <c r="B100" s="3" t="s">
        <v>87</v>
      </c>
      <c r="C100" s="330">
        <v>1.2306999999999999E-3</v>
      </c>
      <c r="D100" s="331">
        <v>14661</v>
      </c>
      <c r="E100" s="331">
        <v>10474</v>
      </c>
      <c r="F100" s="331">
        <v>13140</v>
      </c>
      <c r="G100" s="331">
        <v>7386</v>
      </c>
      <c r="H100" s="331">
        <v>3844</v>
      </c>
      <c r="I100" s="331">
        <v>8847</v>
      </c>
    </row>
    <row r="101" spans="1:9">
      <c r="A101" s="233">
        <v>31820</v>
      </c>
      <c r="B101" s="3" t="s">
        <v>88</v>
      </c>
      <c r="C101" s="330">
        <v>1.0356E-3</v>
      </c>
      <c r="D101" s="331">
        <v>11902</v>
      </c>
      <c r="E101" s="331">
        <v>8379</v>
      </c>
      <c r="F101" s="331">
        <v>10622</v>
      </c>
      <c r="G101" s="331">
        <v>5846</v>
      </c>
      <c r="H101" s="331">
        <v>2866</v>
      </c>
      <c r="I101" s="331">
        <v>6897</v>
      </c>
    </row>
    <row r="102" spans="1:9">
      <c r="A102" s="233">
        <v>31900</v>
      </c>
      <c r="B102" s="3" t="s">
        <v>89</v>
      </c>
      <c r="C102" s="330">
        <v>3.2239999999999999E-3</v>
      </c>
      <c r="D102" s="331">
        <v>33942</v>
      </c>
      <c r="E102" s="331">
        <v>22974</v>
      </c>
      <c r="F102" s="331">
        <v>29960</v>
      </c>
      <c r="G102" s="331">
        <v>14561</v>
      </c>
      <c r="H102" s="331">
        <v>5282</v>
      </c>
      <c r="I102" s="331">
        <v>16621</v>
      </c>
    </row>
    <row r="103" spans="1:9">
      <c r="A103" s="233">
        <v>32000</v>
      </c>
      <c r="B103" s="3" t="s">
        <v>90</v>
      </c>
      <c r="C103" s="330">
        <v>1.2061000000000001E-3</v>
      </c>
      <c r="D103" s="331">
        <v>13752</v>
      </c>
      <c r="E103" s="331">
        <v>9649</v>
      </c>
      <c r="F103" s="331">
        <v>12261</v>
      </c>
      <c r="G103" s="331">
        <v>6501</v>
      </c>
      <c r="H103" s="331">
        <v>3030</v>
      </c>
      <c r="I103" s="331">
        <v>8624</v>
      </c>
    </row>
    <row r="104" spans="1:9">
      <c r="A104" s="233">
        <v>32005</v>
      </c>
      <c r="B104" s="3" t="s">
        <v>91</v>
      </c>
      <c r="C104" s="330">
        <v>3.033E-4</v>
      </c>
      <c r="D104" s="331">
        <v>3471</v>
      </c>
      <c r="E104" s="331">
        <v>2439</v>
      </c>
      <c r="F104" s="331">
        <v>3094</v>
      </c>
      <c r="G104" s="331">
        <v>1404</v>
      </c>
      <c r="H104" s="331">
        <v>531</v>
      </c>
      <c r="I104" s="331">
        <v>968</v>
      </c>
    </row>
    <row r="105" spans="1:9">
      <c r="A105" s="233">
        <v>32100</v>
      </c>
      <c r="B105" s="3" t="s">
        <v>92</v>
      </c>
      <c r="C105" s="330">
        <v>6.514E-4</v>
      </c>
      <c r="D105" s="331">
        <v>8121</v>
      </c>
      <c r="E105" s="331">
        <v>5905</v>
      </c>
      <c r="F105" s="331">
        <v>7316</v>
      </c>
      <c r="G105" s="331">
        <v>3774</v>
      </c>
      <c r="H105" s="331">
        <v>1899</v>
      </c>
      <c r="I105" s="331">
        <v>5707</v>
      </c>
    </row>
    <row r="106" spans="1:9">
      <c r="A106" s="233">
        <v>32200</v>
      </c>
      <c r="B106" s="3" t="s">
        <v>93</v>
      </c>
      <c r="C106" s="330">
        <v>4.6870000000000001E-4</v>
      </c>
      <c r="D106" s="331">
        <v>5260</v>
      </c>
      <c r="E106" s="331">
        <v>3665</v>
      </c>
      <c r="F106" s="331">
        <v>4678</v>
      </c>
      <c r="G106" s="331">
        <v>2557</v>
      </c>
      <c r="H106" s="331">
        <v>1208</v>
      </c>
      <c r="I106" s="331">
        <v>3226</v>
      </c>
    </row>
    <row r="107" spans="1:9">
      <c r="A107" s="233">
        <v>32300</v>
      </c>
      <c r="B107" s="3" t="s">
        <v>94</v>
      </c>
      <c r="C107" s="330">
        <v>4.7187000000000002E-3</v>
      </c>
      <c r="D107" s="331">
        <v>59321</v>
      </c>
      <c r="E107" s="331">
        <v>43268</v>
      </c>
      <c r="F107" s="331">
        <v>53490</v>
      </c>
      <c r="G107" s="331">
        <v>28845</v>
      </c>
      <c r="H107" s="331">
        <v>15265</v>
      </c>
      <c r="I107" s="331">
        <v>35256</v>
      </c>
    </row>
    <row r="108" spans="1:9">
      <c r="A108" s="233">
        <v>32305</v>
      </c>
      <c r="B108" s="3" t="s">
        <v>345</v>
      </c>
      <c r="C108" s="330">
        <v>5.2380000000000005E-4</v>
      </c>
      <c r="D108" s="331">
        <v>6517</v>
      </c>
      <c r="E108" s="331">
        <v>4735</v>
      </c>
      <c r="F108" s="331">
        <v>5868</v>
      </c>
      <c r="G108" s="331">
        <v>2469</v>
      </c>
      <c r="H108" s="331">
        <v>962</v>
      </c>
      <c r="I108" s="331">
        <v>2951</v>
      </c>
    </row>
    <row r="109" spans="1:9">
      <c r="A109" s="233">
        <v>32400</v>
      </c>
      <c r="B109" s="3" t="s">
        <v>95</v>
      </c>
      <c r="C109" s="330">
        <v>1.653E-3</v>
      </c>
      <c r="D109" s="331">
        <v>22613</v>
      </c>
      <c r="E109" s="331">
        <v>16990</v>
      </c>
      <c r="F109" s="331">
        <v>20570</v>
      </c>
      <c r="G109" s="331">
        <v>10634</v>
      </c>
      <c r="H109" s="331">
        <v>5877</v>
      </c>
      <c r="I109" s="331">
        <v>13500</v>
      </c>
    </row>
    <row r="110" spans="1:9">
      <c r="A110" s="233">
        <v>32405</v>
      </c>
      <c r="B110" s="3" t="s">
        <v>96</v>
      </c>
      <c r="C110" s="330">
        <v>4.348E-4</v>
      </c>
      <c r="D110" s="331">
        <v>5901</v>
      </c>
      <c r="E110" s="331">
        <v>4421</v>
      </c>
      <c r="F110" s="331">
        <v>5367</v>
      </c>
      <c r="G110" s="331">
        <v>2920</v>
      </c>
      <c r="H110" s="331">
        <v>1669</v>
      </c>
      <c r="I110" s="331">
        <v>4015</v>
      </c>
    </row>
    <row r="111" spans="1:9">
      <c r="A111" s="233">
        <v>32410</v>
      </c>
      <c r="B111" s="3" t="s">
        <v>97</v>
      </c>
      <c r="C111" s="330">
        <v>7.1599999999999995E-4</v>
      </c>
      <c r="D111" s="331">
        <v>8558</v>
      </c>
      <c r="E111" s="331">
        <v>6122</v>
      </c>
      <c r="F111" s="331">
        <v>7672</v>
      </c>
      <c r="G111" s="331">
        <v>3754</v>
      </c>
      <c r="H111" s="331">
        <v>1693</v>
      </c>
      <c r="I111" s="331">
        <v>4576</v>
      </c>
    </row>
    <row r="112" spans="1:9">
      <c r="A112" s="233">
        <v>32500</v>
      </c>
      <c r="B112" s="3" t="s">
        <v>346</v>
      </c>
      <c r="C112" s="330">
        <v>4.0581000000000002E-3</v>
      </c>
      <c r="D112" s="331">
        <v>44977</v>
      </c>
      <c r="E112" s="331">
        <v>31171</v>
      </c>
      <c r="F112" s="331">
        <v>39960</v>
      </c>
      <c r="G112" s="331">
        <v>20110</v>
      </c>
      <c r="H112" s="331">
        <v>8431</v>
      </c>
      <c r="I112" s="331">
        <v>25997</v>
      </c>
    </row>
    <row r="113" spans="1:9">
      <c r="A113" s="233">
        <v>32505</v>
      </c>
      <c r="B113" s="3" t="s">
        <v>98</v>
      </c>
      <c r="C113" s="330">
        <v>6.4670000000000005E-4</v>
      </c>
      <c r="D113" s="331">
        <v>7576</v>
      </c>
      <c r="E113" s="331">
        <v>5376</v>
      </c>
      <c r="F113" s="331">
        <v>6780</v>
      </c>
      <c r="G113" s="331">
        <v>3756</v>
      </c>
      <c r="H113" s="331">
        <v>1895</v>
      </c>
      <c r="I113" s="331">
        <v>4031</v>
      </c>
    </row>
    <row r="114" spans="1:9">
      <c r="A114" s="233">
        <v>32600</v>
      </c>
      <c r="B114" s="3" t="s">
        <v>99</v>
      </c>
      <c r="C114" s="330">
        <v>1.49686E-2</v>
      </c>
      <c r="D114" s="331">
        <v>165421</v>
      </c>
      <c r="E114" s="331">
        <v>114498</v>
      </c>
      <c r="F114" s="331">
        <v>146918</v>
      </c>
      <c r="G114" s="331">
        <v>73064</v>
      </c>
      <c r="H114" s="331">
        <v>29984</v>
      </c>
      <c r="I114" s="331">
        <v>88249</v>
      </c>
    </row>
    <row r="115" spans="1:9">
      <c r="A115" s="233">
        <v>32605</v>
      </c>
      <c r="B115" s="3" t="s">
        <v>100</v>
      </c>
      <c r="C115" s="330">
        <v>2.4461999999999999E-3</v>
      </c>
      <c r="D115" s="331">
        <v>26916</v>
      </c>
      <c r="E115" s="331">
        <v>18594</v>
      </c>
      <c r="F115" s="331">
        <v>23895</v>
      </c>
      <c r="G115" s="331">
        <v>10901</v>
      </c>
      <c r="H115" s="331">
        <v>3861</v>
      </c>
      <c r="I115" s="331">
        <v>9958</v>
      </c>
    </row>
    <row r="116" spans="1:9">
      <c r="A116" s="233">
        <v>32700</v>
      </c>
      <c r="B116" s="3" t="s">
        <v>101</v>
      </c>
      <c r="C116" s="330">
        <v>1.4530999999999999E-3</v>
      </c>
      <c r="D116" s="331">
        <v>15416</v>
      </c>
      <c r="E116" s="331">
        <v>10473</v>
      </c>
      <c r="F116" s="331">
        <v>13620</v>
      </c>
      <c r="G116" s="331">
        <v>6474</v>
      </c>
      <c r="H116" s="331">
        <v>2292</v>
      </c>
      <c r="I116" s="331">
        <v>6676</v>
      </c>
    </row>
    <row r="117" spans="1:9">
      <c r="A117" s="233">
        <v>32800</v>
      </c>
      <c r="B117" s="3" t="s">
        <v>102</v>
      </c>
      <c r="C117" s="330">
        <v>1.9618000000000001E-3</v>
      </c>
      <c r="D117" s="331">
        <v>20815</v>
      </c>
      <c r="E117" s="331">
        <v>14141</v>
      </c>
      <c r="F117" s="331">
        <v>18388</v>
      </c>
      <c r="G117" s="331">
        <v>8988</v>
      </c>
      <c r="H117" s="331">
        <v>3342</v>
      </c>
      <c r="I117" s="331">
        <v>11016</v>
      </c>
    </row>
    <row r="118" spans="1:9">
      <c r="A118" s="233">
        <v>32900</v>
      </c>
      <c r="B118" s="3" t="s">
        <v>103</v>
      </c>
      <c r="C118" s="330">
        <v>5.2586000000000004E-3</v>
      </c>
      <c r="D118" s="331">
        <v>60157</v>
      </c>
      <c r="E118" s="331">
        <v>42267</v>
      </c>
      <c r="F118" s="331">
        <v>53655</v>
      </c>
      <c r="G118" s="331">
        <v>29220</v>
      </c>
      <c r="H118" s="331">
        <v>14086</v>
      </c>
      <c r="I118" s="331">
        <v>37583</v>
      </c>
    </row>
    <row r="119" spans="1:9">
      <c r="A119" s="233">
        <v>32901</v>
      </c>
      <c r="B119" s="3" t="s">
        <v>347</v>
      </c>
      <c r="C119" s="330">
        <v>1.121E-4</v>
      </c>
      <c r="D119" s="331">
        <v>1144</v>
      </c>
      <c r="E119" s="331">
        <v>763</v>
      </c>
      <c r="F119" s="331">
        <v>1008</v>
      </c>
      <c r="G119" s="331">
        <v>897</v>
      </c>
      <c r="H119" s="331">
        <v>574</v>
      </c>
      <c r="I119" s="331">
        <v>1021</v>
      </c>
    </row>
    <row r="120" spans="1:9">
      <c r="A120" s="233">
        <v>32904</v>
      </c>
      <c r="B120" s="234" t="s">
        <v>471</v>
      </c>
      <c r="C120" s="330">
        <v>3.3899999999999997E-5</v>
      </c>
      <c r="D120" s="331">
        <v>5</v>
      </c>
      <c r="E120" s="331">
        <v>-110</v>
      </c>
      <c r="F120" s="331">
        <v>-37</v>
      </c>
      <c r="G120" s="331">
        <v>-204</v>
      </c>
      <c r="H120" s="331">
        <v>-302</v>
      </c>
      <c r="I120" s="331">
        <v>-598</v>
      </c>
    </row>
    <row r="121" spans="1:9">
      <c r="A121" s="233">
        <v>32905</v>
      </c>
      <c r="B121" s="3" t="s">
        <v>104</v>
      </c>
      <c r="C121" s="330">
        <v>7.6429999999999998E-4</v>
      </c>
      <c r="D121" s="331">
        <v>9942</v>
      </c>
      <c r="E121" s="331">
        <v>7342</v>
      </c>
      <c r="F121" s="331">
        <v>8994</v>
      </c>
      <c r="G121" s="331">
        <v>4562</v>
      </c>
      <c r="H121" s="331">
        <v>2362</v>
      </c>
      <c r="I121" s="331">
        <v>5035</v>
      </c>
    </row>
    <row r="122" spans="1:9">
      <c r="A122" s="233">
        <v>32910</v>
      </c>
      <c r="B122" s="3" t="s">
        <v>105</v>
      </c>
      <c r="C122" s="330">
        <v>1.0016999999999999E-3</v>
      </c>
      <c r="D122" s="331">
        <v>11801</v>
      </c>
      <c r="E122" s="331">
        <v>8393</v>
      </c>
      <c r="F122" s="331">
        <v>10565</v>
      </c>
      <c r="G122" s="331">
        <v>5522</v>
      </c>
      <c r="H122" s="331">
        <v>2639</v>
      </c>
      <c r="I122" s="331">
        <v>6959</v>
      </c>
    </row>
    <row r="123" spans="1:9">
      <c r="A123" s="233">
        <v>32915</v>
      </c>
      <c r="B123" s="3" t="s">
        <v>489</v>
      </c>
      <c r="C123" s="330">
        <v>6.7899999999999997E-5</v>
      </c>
      <c r="D123" s="331">
        <v>145</v>
      </c>
      <c r="E123" s="331">
        <v>-86</v>
      </c>
      <c r="F123" s="331">
        <v>61</v>
      </c>
      <c r="G123" s="331">
        <v>-274</v>
      </c>
      <c r="H123" s="331">
        <v>-469</v>
      </c>
      <c r="I123" s="331">
        <v>-1431</v>
      </c>
    </row>
    <row r="124" spans="1:9">
      <c r="A124" s="233">
        <v>32920</v>
      </c>
      <c r="B124" s="3" t="s">
        <v>106</v>
      </c>
      <c r="C124" s="330">
        <v>8.8949999999999999E-4</v>
      </c>
      <c r="D124" s="331">
        <v>9196</v>
      </c>
      <c r="E124" s="331">
        <v>6169</v>
      </c>
      <c r="F124" s="331">
        <v>8095</v>
      </c>
      <c r="G124" s="331">
        <v>4219</v>
      </c>
      <c r="H124" s="331">
        <v>1659</v>
      </c>
      <c r="I124" s="331">
        <v>4888</v>
      </c>
    </row>
    <row r="125" spans="1:9">
      <c r="A125" s="233">
        <v>33000</v>
      </c>
      <c r="B125" s="3" t="s">
        <v>107</v>
      </c>
      <c r="C125" s="330">
        <v>1.9273000000000001E-3</v>
      </c>
      <c r="D125" s="331">
        <v>22435</v>
      </c>
      <c r="E125" s="331">
        <v>15878</v>
      </c>
      <c r="F125" s="331">
        <v>20056</v>
      </c>
      <c r="G125" s="331">
        <v>11173</v>
      </c>
      <c r="H125" s="331">
        <v>5626</v>
      </c>
      <c r="I125" s="331">
        <v>15579</v>
      </c>
    </row>
    <row r="126" spans="1:9">
      <c r="A126" s="233">
        <v>33001</v>
      </c>
      <c r="B126" s="3" t="s">
        <v>108</v>
      </c>
      <c r="C126" s="330">
        <v>4.7599999999999998E-5</v>
      </c>
      <c r="D126" s="331">
        <v>819</v>
      </c>
      <c r="E126" s="331">
        <v>657</v>
      </c>
      <c r="F126" s="331">
        <v>759</v>
      </c>
      <c r="G126" s="331">
        <v>464</v>
      </c>
      <c r="H126" s="331">
        <v>327</v>
      </c>
      <c r="I126" s="331">
        <v>557</v>
      </c>
    </row>
    <row r="127" spans="1:9">
      <c r="A127" s="233">
        <v>33027</v>
      </c>
      <c r="B127" s="3" t="s">
        <v>109</v>
      </c>
      <c r="C127" s="330">
        <v>3.1569999999999998E-4</v>
      </c>
      <c r="D127" s="331">
        <v>2376</v>
      </c>
      <c r="E127" s="331">
        <v>1302</v>
      </c>
      <c r="F127" s="331">
        <v>1983</v>
      </c>
      <c r="G127" s="331">
        <v>859</v>
      </c>
      <c r="H127" s="331">
        <v>-50</v>
      </c>
      <c r="I127" s="331">
        <v>527</v>
      </c>
    </row>
    <row r="128" spans="1:9">
      <c r="A128" s="233">
        <v>33100</v>
      </c>
      <c r="B128" s="3" t="s">
        <v>110</v>
      </c>
      <c r="C128" s="330">
        <v>2.8305000000000001E-3</v>
      </c>
      <c r="D128" s="331">
        <v>34429</v>
      </c>
      <c r="E128" s="331">
        <v>24799</v>
      </c>
      <c r="F128" s="331">
        <v>30927</v>
      </c>
      <c r="G128" s="331">
        <v>16152</v>
      </c>
      <c r="H128" s="331">
        <v>8006</v>
      </c>
      <c r="I128" s="331">
        <v>19195</v>
      </c>
    </row>
    <row r="129" spans="1:9">
      <c r="A129" s="233">
        <v>33105</v>
      </c>
      <c r="B129" s="3" t="s">
        <v>111</v>
      </c>
      <c r="C129" s="330">
        <v>3.4059999999999998E-4</v>
      </c>
      <c r="D129" s="331">
        <v>4091</v>
      </c>
      <c r="E129" s="331">
        <v>2933</v>
      </c>
      <c r="F129" s="331">
        <v>3670</v>
      </c>
      <c r="G129" s="331">
        <v>1807</v>
      </c>
      <c r="H129" s="331">
        <v>827</v>
      </c>
      <c r="I129" s="331">
        <v>1766</v>
      </c>
    </row>
    <row r="130" spans="1:9">
      <c r="A130" s="233">
        <v>33200</v>
      </c>
      <c r="B130" s="3" t="s">
        <v>112</v>
      </c>
      <c r="C130" s="330">
        <v>1.40004E-2</v>
      </c>
      <c r="D130" s="331">
        <v>141431</v>
      </c>
      <c r="E130" s="331">
        <v>93802</v>
      </c>
      <c r="F130" s="331">
        <v>124128</v>
      </c>
      <c r="G130" s="331">
        <v>55681</v>
      </c>
      <c r="H130" s="331">
        <v>15388</v>
      </c>
      <c r="I130" s="331">
        <v>60630</v>
      </c>
    </row>
    <row r="131" spans="1:9">
      <c r="A131" s="233">
        <v>33202</v>
      </c>
      <c r="B131" s="3" t="s">
        <v>113</v>
      </c>
      <c r="C131" s="330">
        <v>2.544E-4</v>
      </c>
      <c r="D131" s="331">
        <v>1786</v>
      </c>
      <c r="E131" s="331">
        <v>921</v>
      </c>
      <c r="F131" s="331">
        <v>1468</v>
      </c>
      <c r="G131" s="331">
        <v>874</v>
      </c>
      <c r="H131" s="331">
        <v>142</v>
      </c>
      <c r="I131" s="331">
        <v>529</v>
      </c>
    </row>
    <row r="132" spans="1:9">
      <c r="A132" s="233">
        <v>33203</v>
      </c>
      <c r="B132" s="3" t="s">
        <v>114</v>
      </c>
      <c r="C132" s="330">
        <v>1.719E-4</v>
      </c>
      <c r="D132" s="331">
        <v>1103</v>
      </c>
      <c r="E132" s="331">
        <v>518</v>
      </c>
      <c r="F132" s="331">
        <v>893</v>
      </c>
      <c r="G132" s="331">
        <v>66</v>
      </c>
      <c r="H132" s="331">
        <v>-429</v>
      </c>
      <c r="I132" s="331">
        <v>-521</v>
      </c>
    </row>
    <row r="133" spans="1:9">
      <c r="A133" s="233">
        <v>33204</v>
      </c>
      <c r="B133" s="3" t="s">
        <v>115</v>
      </c>
      <c r="C133" s="330">
        <v>4.0769999999999999E-4</v>
      </c>
      <c r="D133" s="331">
        <v>4077</v>
      </c>
      <c r="E133" s="331">
        <v>2690</v>
      </c>
      <c r="F133" s="331">
        <v>3572</v>
      </c>
      <c r="G133" s="331">
        <v>1259</v>
      </c>
      <c r="H133" s="331">
        <v>86</v>
      </c>
      <c r="I133" s="331">
        <v>1029</v>
      </c>
    </row>
    <row r="134" spans="1:9">
      <c r="A134" s="233">
        <v>33205</v>
      </c>
      <c r="B134" s="3" t="s">
        <v>116</v>
      </c>
      <c r="C134" s="330">
        <v>1.1038000000000001E-3</v>
      </c>
      <c r="D134" s="331">
        <v>13764</v>
      </c>
      <c r="E134" s="331">
        <v>10009</v>
      </c>
      <c r="F134" s="331">
        <v>12401</v>
      </c>
      <c r="G134" s="331">
        <v>5998</v>
      </c>
      <c r="H134" s="331">
        <v>2821</v>
      </c>
      <c r="I134" s="331">
        <v>6053</v>
      </c>
    </row>
    <row r="135" spans="1:9">
      <c r="A135" s="233">
        <v>33206</v>
      </c>
      <c r="B135" s="3" t="s">
        <v>117</v>
      </c>
      <c r="C135" s="330">
        <v>1.043E-4</v>
      </c>
      <c r="D135" s="331">
        <v>1122</v>
      </c>
      <c r="E135" s="331">
        <v>767</v>
      </c>
      <c r="F135" s="331">
        <v>995</v>
      </c>
      <c r="G135" s="331">
        <v>579</v>
      </c>
      <c r="H135" s="331">
        <v>279</v>
      </c>
      <c r="I135" s="331">
        <v>656</v>
      </c>
    </row>
    <row r="136" spans="1:9">
      <c r="A136" s="233">
        <v>33207</v>
      </c>
      <c r="B136" s="3" t="s">
        <v>316</v>
      </c>
      <c r="C136" s="330">
        <v>4.973E-4</v>
      </c>
      <c r="D136" s="331">
        <v>1918</v>
      </c>
      <c r="E136" s="331">
        <v>227</v>
      </c>
      <c r="F136" s="331">
        <v>1304</v>
      </c>
      <c r="G136" s="331">
        <v>-132</v>
      </c>
      <c r="H136" s="331">
        <v>-1563</v>
      </c>
      <c r="I136" s="331">
        <v>-2266</v>
      </c>
    </row>
    <row r="137" spans="1:9">
      <c r="A137" s="233">
        <v>33209</v>
      </c>
      <c r="B137" s="3" t="s">
        <v>318</v>
      </c>
      <c r="C137" s="330">
        <v>0</v>
      </c>
      <c r="D137" s="331">
        <v>648</v>
      </c>
      <c r="E137" s="331">
        <v>648</v>
      </c>
      <c r="F137" s="331">
        <v>651</v>
      </c>
      <c r="G137" s="331">
        <v>1034</v>
      </c>
      <c r="H137" s="331">
        <v>1034</v>
      </c>
      <c r="I137" s="331">
        <v>2242</v>
      </c>
    </row>
    <row r="138" spans="1:9">
      <c r="A138" s="233">
        <v>33300</v>
      </c>
      <c r="B138" s="3" t="s">
        <v>118</v>
      </c>
      <c r="C138" s="330">
        <v>1.8829999999999999E-3</v>
      </c>
      <c r="D138" s="331">
        <v>21366</v>
      </c>
      <c r="E138" s="331">
        <v>14960</v>
      </c>
      <c r="F138" s="331">
        <v>19041</v>
      </c>
      <c r="G138" s="331">
        <v>10224</v>
      </c>
      <c r="H138" s="331">
        <v>4805</v>
      </c>
      <c r="I138" s="331">
        <v>13245</v>
      </c>
    </row>
    <row r="139" spans="1:9">
      <c r="A139" s="233">
        <v>33305</v>
      </c>
      <c r="B139" s="3" t="s">
        <v>119</v>
      </c>
      <c r="C139" s="330">
        <v>3.8160000000000001E-4</v>
      </c>
      <c r="D139" s="331">
        <v>6204</v>
      </c>
      <c r="E139" s="331">
        <v>4906</v>
      </c>
      <c r="F139" s="331">
        <v>5734</v>
      </c>
      <c r="G139" s="331">
        <v>3213</v>
      </c>
      <c r="H139" s="331">
        <v>2115</v>
      </c>
      <c r="I139" s="331">
        <v>4909</v>
      </c>
    </row>
    <row r="140" spans="1:9">
      <c r="A140" s="233">
        <v>33400</v>
      </c>
      <c r="B140" s="3" t="s">
        <v>120</v>
      </c>
      <c r="C140" s="330">
        <v>1.77433E-2</v>
      </c>
      <c r="D140" s="331">
        <v>194838</v>
      </c>
      <c r="E140" s="331">
        <v>134476</v>
      </c>
      <c r="F140" s="331">
        <v>172905</v>
      </c>
      <c r="G140" s="331">
        <v>89333</v>
      </c>
      <c r="H140" s="331">
        <v>38268</v>
      </c>
      <c r="I140" s="331">
        <v>104509</v>
      </c>
    </row>
    <row r="141" spans="1:9">
      <c r="A141" s="233">
        <v>33402</v>
      </c>
      <c r="B141" s="3" t="s">
        <v>121</v>
      </c>
      <c r="C141" s="330">
        <v>1.6349999999999999E-4</v>
      </c>
      <c r="D141" s="331">
        <v>1328</v>
      </c>
      <c r="E141" s="331">
        <v>771</v>
      </c>
      <c r="F141" s="331">
        <v>1125</v>
      </c>
      <c r="G141" s="331">
        <v>550</v>
      </c>
      <c r="H141" s="331">
        <v>79</v>
      </c>
      <c r="I141" s="331">
        <v>445</v>
      </c>
    </row>
    <row r="142" spans="1:9">
      <c r="A142" s="233">
        <v>33405</v>
      </c>
      <c r="B142" s="3" t="s">
        <v>122</v>
      </c>
      <c r="C142" s="330">
        <v>1.6592E-3</v>
      </c>
      <c r="D142" s="331">
        <v>20660</v>
      </c>
      <c r="E142" s="331">
        <v>15016</v>
      </c>
      <c r="F142" s="331">
        <v>18611</v>
      </c>
      <c r="G142" s="331">
        <v>8233</v>
      </c>
      <c r="H142" s="331">
        <v>3458</v>
      </c>
      <c r="I142" s="331">
        <v>7698</v>
      </c>
    </row>
    <row r="143" spans="1:9">
      <c r="A143" s="233">
        <v>33500</v>
      </c>
      <c r="B143" s="3" t="s">
        <v>123</v>
      </c>
      <c r="C143" s="330">
        <v>2.6478999999999999E-3</v>
      </c>
      <c r="D143" s="331">
        <v>29867</v>
      </c>
      <c r="E143" s="331">
        <v>20859</v>
      </c>
      <c r="F143" s="331">
        <v>26591</v>
      </c>
      <c r="G143" s="331">
        <v>13168</v>
      </c>
      <c r="H143" s="331">
        <v>5547</v>
      </c>
      <c r="I143" s="331">
        <v>15880</v>
      </c>
    </row>
    <row r="144" spans="1:9">
      <c r="A144" s="233">
        <v>33501</v>
      </c>
      <c r="B144" s="3" t="s">
        <v>124</v>
      </c>
      <c r="C144" s="330">
        <v>9.2100000000000003E-5</v>
      </c>
      <c r="D144" s="331">
        <v>734</v>
      </c>
      <c r="E144" s="331">
        <v>421</v>
      </c>
      <c r="F144" s="331">
        <v>623</v>
      </c>
      <c r="G144" s="331">
        <v>181</v>
      </c>
      <c r="H144" s="331">
        <v>-84</v>
      </c>
      <c r="I144" s="331">
        <v>9</v>
      </c>
    </row>
    <row r="145" spans="1:9">
      <c r="A145" s="233">
        <v>33600</v>
      </c>
      <c r="B145" s="3" t="s">
        <v>125</v>
      </c>
      <c r="C145" s="330">
        <v>9.2124000000000008E-3</v>
      </c>
      <c r="D145" s="331">
        <v>100728</v>
      </c>
      <c r="E145" s="331">
        <v>69388</v>
      </c>
      <c r="F145" s="331">
        <v>89340</v>
      </c>
      <c r="G145" s="331">
        <v>49790</v>
      </c>
      <c r="H145" s="331">
        <v>23277</v>
      </c>
      <c r="I145" s="331">
        <v>61467</v>
      </c>
    </row>
    <row r="146" spans="1:9">
      <c r="A146" s="233">
        <v>33605</v>
      </c>
      <c r="B146" s="3" t="s">
        <v>126</v>
      </c>
      <c r="C146" s="330">
        <v>1.075E-3</v>
      </c>
      <c r="D146" s="331">
        <v>15763</v>
      </c>
      <c r="E146" s="331">
        <v>12106</v>
      </c>
      <c r="F146" s="331">
        <v>14431</v>
      </c>
      <c r="G146" s="331">
        <v>7672</v>
      </c>
      <c r="H146" s="331">
        <v>4578</v>
      </c>
      <c r="I146" s="331">
        <v>9619</v>
      </c>
    </row>
    <row r="147" spans="1:9">
      <c r="A147" s="233">
        <v>33700</v>
      </c>
      <c r="B147" s="3" t="s">
        <v>127</v>
      </c>
      <c r="C147" s="330">
        <v>6.4720000000000001E-4</v>
      </c>
      <c r="D147" s="331">
        <v>7296</v>
      </c>
      <c r="E147" s="331">
        <v>5094</v>
      </c>
      <c r="F147" s="331">
        <v>6497</v>
      </c>
      <c r="G147" s="331">
        <v>3152</v>
      </c>
      <c r="H147" s="331">
        <v>1289</v>
      </c>
      <c r="I147" s="331">
        <v>3637</v>
      </c>
    </row>
    <row r="148" spans="1:9">
      <c r="A148" s="233">
        <v>33800</v>
      </c>
      <c r="B148" s="3" t="s">
        <v>128</v>
      </c>
      <c r="C148" s="330">
        <v>4.5169999999999997E-4</v>
      </c>
      <c r="D148" s="331">
        <v>5651</v>
      </c>
      <c r="E148" s="331">
        <v>4114</v>
      </c>
      <c r="F148" s="331">
        <v>5095</v>
      </c>
      <c r="G148" s="331">
        <v>2685</v>
      </c>
      <c r="H148" s="331">
        <v>1385</v>
      </c>
      <c r="I148" s="331">
        <v>3570</v>
      </c>
    </row>
    <row r="149" spans="1:9">
      <c r="A149" s="233">
        <v>33900</v>
      </c>
      <c r="B149" s="3" t="s">
        <v>129</v>
      </c>
      <c r="C149" s="330">
        <v>2.1827000000000001E-3</v>
      </c>
      <c r="D149" s="331">
        <v>28263</v>
      </c>
      <c r="E149" s="331">
        <v>20838</v>
      </c>
      <c r="F149" s="331">
        <v>25568</v>
      </c>
      <c r="G149" s="331">
        <v>13424</v>
      </c>
      <c r="H149" s="331">
        <v>7142</v>
      </c>
      <c r="I149" s="331">
        <v>18435</v>
      </c>
    </row>
    <row r="150" spans="1:9">
      <c r="A150" s="233">
        <v>34000</v>
      </c>
      <c r="B150" s="3" t="s">
        <v>130</v>
      </c>
      <c r="C150" s="330">
        <v>1.0543E-3</v>
      </c>
      <c r="D150" s="331">
        <v>12305</v>
      </c>
      <c r="E150" s="331">
        <v>8718</v>
      </c>
      <c r="F150" s="331">
        <v>11000</v>
      </c>
      <c r="G150" s="331">
        <v>5729</v>
      </c>
      <c r="H150" s="331">
        <v>2695</v>
      </c>
      <c r="I150" s="331">
        <v>6899</v>
      </c>
    </row>
    <row r="151" spans="1:9">
      <c r="A151" s="233">
        <v>34100</v>
      </c>
      <c r="B151" s="3" t="s">
        <v>131</v>
      </c>
      <c r="C151" s="330">
        <v>2.4849400000000001E-2</v>
      </c>
      <c r="D151" s="331">
        <v>272026</v>
      </c>
      <c r="E151" s="331">
        <v>187488</v>
      </c>
      <c r="F151" s="331">
        <v>241310</v>
      </c>
      <c r="G151" s="331">
        <v>117473</v>
      </c>
      <c r="H151" s="331">
        <v>45956</v>
      </c>
      <c r="I151" s="331">
        <v>135483</v>
      </c>
    </row>
    <row r="152" spans="1:9">
      <c r="A152" s="233">
        <v>34105</v>
      </c>
      <c r="B152" s="3" t="s">
        <v>132</v>
      </c>
      <c r="C152" s="330">
        <v>1.9047999999999999E-3</v>
      </c>
      <c r="D152" s="331">
        <v>27101</v>
      </c>
      <c r="E152" s="331">
        <v>20621</v>
      </c>
      <c r="F152" s="331">
        <v>24748</v>
      </c>
      <c r="G152" s="331">
        <v>12210</v>
      </c>
      <c r="H152" s="331">
        <v>6728</v>
      </c>
      <c r="I152" s="331">
        <v>14638</v>
      </c>
    </row>
    <row r="153" spans="1:9">
      <c r="A153" s="233">
        <v>34200</v>
      </c>
      <c r="B153" s="3" t="s">
        <v>133</v>
      </c>
      <c r="C153" s="330">
        <v>7.2849999999999998E-4</v>
      </c>
      <c r="D153" s="331">
        <v>9475</v>
      </c>
      <c r="E153" s="331">
        <v>6996</v>
      </c>
      <c r="F153" s="331">
        <v>8573</v>
      </c>
      <c r="G153" s="331">
        <v>4979</v>
      </c>
      <c r="H153" s="331">
        <v>2882</v>
      </c>
      <c r="I153" s="331">
        <v>8161</v>
      </c>
    </row>
    <row r="154" spans="1:9">
      <c r="A154" s="233">
        <v>34205</v>
      </c>
      <c r="B154" s="3" t="s">
        <v>134</v>
      </c>
      <c r="C154" s="330">
        <v>3.5520000000000001E-4</v>
      </c>
      <c r="D154" s="331">
        <v>4935</v>
      </c>
      <c r="E154" s="331">
        <v>3726</v>
      </c>
      <c r="F154" s="331">
        <v>4498</v>
      </c>
      <c r="G154" s="331">
        <v>2165</v>
      </c>
      <c r="H154" s="331">
        <v>1143</v>
      </c>
      <c r="I154" s="331">
        <v>2307</v>
      </c>
    </row>
    <row r="155" spans="1:9">
      <c r="A155" s="233">
        <v>34220</v>
      </c>
      <c r="B155" s="3" t="s">
        <v>135</v>
      </c>
      <c r="C155" s="330">
        <v>8.9360000000000004E-4</v>
      </c>
      <c r="D155" s="331">
        <v>10386</v>
      </c>
      <c r="E155" s="331">
        <v>7346</v>
      </c>
      <c r="F155" s="331">
        <v>9282</v>
      </c>
      <c r="G155" s="331">
        <v>5460</v>
      </c>
      <c r="H155" s="331">
        <v>2888</v>
      </c>
      <c r="I155" s="331">
        <v>7102</v>
      </c>
    </row>
    <row r="156" spans="1:9">
      <c r="A156" s="233">
        <v>34230</v>
      </c>
      <c r="B156" s="3" t="s">
        <v>136</v>
      </c>
      <c r="C156" s="330">
        <v>2.9050000000000001E-4</v>
      </c>
      <c r="D156" s="331">
        <v>4501</v>
      </c>
      <c r="E156" s="331">
        <v>3513</v>
      </c>
      <c r="F156" s="331">
        <v>4144</v>
      </c>
      <c r="G156" s="331">
        <v>2510</v>
      </c>
      <c r="H156" s="331">
        <v>1674</v>
      </c>
      <c r="I156" s="331">
        <v>3241</v>
      </c>
    </row>
    <row r="157" spans="1:9">
      <c r="A157" s="233">
        <v>34300</v>
      </c>
      <c r="B157" s="3" t="s">
        <v>137</v>
      </c>
      <c r="C157" s="330">
        <v>5.9684999999999998E-3</v>
      </c>
      <c r="D157" s="331">
        <v>65042</v>
      </c>
      <c r="E157" s="331">
        <v>44737</v>
      </c>
      <c r="F157" s="331">
        <v>57667</v>
      </c>
      <c r="G157" s="331">
        <v>30056</v>
      </c>
      <c r="H157" s="331">
        <v>12879</v>
      </c>
      <c r="I157" s="331">
        <v>36450</v>
      </c>
    </row>
    <row r="158" spans="1:9">
      <c r="A158" s="233">
        <v>34400</v>
      </c>
      <c r="B158" s="3" t="s">
        <v>138</v>
      </c>
      <c r="C158" s="330">
        <v>2.4646999999999998E-3</v>
      </c>
      <c r="D158" s="331">
        <v>26395</v>
      </c>
      <c r="E158" s="331">
        <v>18010</v>
      </c>
      <c r="F158" s="331">
        <v>23350</v>
      </c>
      <c r="G158" s="331">
        <v>11230</v>
      </c>
      <c r="H158" s="331">
        <v>4137</v>
      </c>
      <c r="I158" s="331">
        <v>12918</v>
      </c>
    </row>
    <row r="159" spans="1:9">
      <c r="A159" s="233">
        <v>34405</v>
      </c>
      <c r="B159" s="3" t="s">
        <v>139</v>
      </c>
      <c r="C159" s="330">
        <v>4.3590000000000002E-4</v>
      </c>
      <c r="D159" s="331">
        <v>5417</v>
      </c>
      <c r="E159" s="331">
        <v>3934</v>
      </c>
      <c r="F159" s="331">
        <v>4880</v>
      </c>
      <c r="G159" s="331">
        <v>2640</v>
      </c>
      <c r="H159" s="331">
        <v>1385</v>
      </c>
      <c r="I159" s="331">
        <v>3510</v>
      </c>
    </row>
    <row r="160" spans="1:9">
      <c r="A160" s="233">
        <v>34500</v>
      </c>
      <c r="B160" s="3" t="s">
        <v>140</v>
      </c>
      <c r="C160" s="330">
        <v>4.4010999999999998E-3</v>
      </c>
      <c r="D160" s="331">
        <v>46672</v>
      </c>
      <c r="E160" s="331">
        <v>31699</v>
      </c>
      <c r="F160" s="331">
        <v>41234</v>
      </c>
      <c r="G160" s="331">
        <v>20665</v>
      </c>
      <c r="H160" s="331">
        <v>7999</v>
      </c>
      <c r="I160" s="331">
        <v>24768</v>
      </c>
    </row>
    <row r="161" spans="1:9">
      <c r="A161" s="233">
        <v>34501</v>
      </c>
      <c r="B161" s="3" t="s">
        <v>141</v>
      </c>
      <c r="C161" s="330">
        <v>5.5999999999999999E-5</v>
      </c>
      <c r="D161" s="331">
        <v>492</v>
      </c>
      <c r="E161" s="331">
        <v>301</v>
      </c>
      <c r="F161" s="331">
        <v>424</v>
      </c>
      <c r="G161" s="331">
        <v>286</v>
      </c>
      <c r="H161" s="331">
        <v>125</v>
      </c>
      <c r="I161" s="331">
        <v>392</v>
      </c>
    </row>
    <row r="162" spans="1:9">
      <c r="A162" s="233">
        <v>34505</v>
      </c>
      <c r="B162" s="3" t="s">
        <v>142</v>
      </c>
      <c r="C162" s="330">
        <v>5.7760000000000005E-4</v>
      </c>
      <c r="D162" s="331">
        <v>6592</v>
      </c>
      <c r="E162" s="331">
        <v>4627</v>
      </c>
      <c r="F162" s="331">
        <v>5879</v>
      </c>
      <c r="G162" s="331">
        <v>2777</v>
      </c>
      <c r="H162" s="331">
        <v>1115</v>
      </c>
      <c r="I162" s="331">
        <v>3089</v>
      </c>
    </row>
    <row r="163" spans="1:9">
      <c r="A163" s="233">
        <v>34600</v>
      </c>
      <c r="B163" s="3" t="s">
        <v>143</v>
      </c>
      <c r="C163" s="330">
        <v>9.098E-4</v>
      </c>
      <c r="D163" s="331">
        <v>11937</v>
      </c>
      <c r="E163" s="331">
        <v>8842</v>
      </c>
      <c r="F163" s="331">
        <v>10809</v>
      </c>
      <c r="G163" s="331">
        <v>6124</v>
      </c>
      <c r="H163" s="331">
        <v>3506</v>
      </c>
      <c r="I163" s="331">
        <v>8486</v>
      </c>
    </row>
    <row r="164" spans="1:9">
      <c r="A164" s="233">
        <v>34605</v>
      </c>
      <c r="B164" s="3" t="s">
        <v>144</v>
      </c>
      <c r="C164" s="330">
        <v>1.4860000000000001E-4</v>
      </c>
      <c r="D164" s="331">
        <v>2674</v>
      </c>
      <c r="E164" s="331">
        <v>2168</v>
      </c>
      <c r="F164" s="331">
        <v>2489</v>
      </c>
      <c r="G164" s="331">
        <v>1476</v>
      </c>
      <c r="H164" s="331">
        <v>1048</v>
      </c>
      <c r="I164" s="331">
        <v>2079</v>
      </c>
    </row>
    <row r="165" spans="1:9">
      <c r="A165" s="233">
        <v>34700</v>
      </c>
      <c r="B165" s="3" t="s">
        <v>145</v>
      </c>
      <c r="C165" s="330">
        <v>2.9746999999999998E-3</v>
      </c>
      <c r="D165" s="331">
        <v>28798</v>
      </c>
      <c r="E165" s="331">
        <v>18678</v>
      </c>
      <c r="F165" s="331">
        <v>25124</v>
      </c>
      <c r="G165" s="331">
        <v>12142</v>
      </c>
      <c r="H165" s="331">
        <v>3581</v>
      </c>
      <c r="I165" s="331">
        <v>12669</v>
      </c>
    </row>
    <row r="166" spans="1:9">
      <c r="A166" s="233">
        <v>34800</v>
      </c>
      <c r="B166" s="3" t="s">
        <v>146</v>
      </c>
      <c r="C166" s="330">
        <v>2.9169999999999999E-4</v>
      </c>
      <c r="D166" s="331">
        <v>3759</v>
      </c>
      <c r="E166" s="331">
        <v>2766</v>
      </c>
      <c r="F166" s="331">
        <v>3400</v>
      </c>
      <c r="G166" s="331">
        <v>2082</v>
      </c>
      <c r="H166" s="331">
        <v>1242</v>
      </c>
      <c r="I166" s="331">
        <v>2655</v>
      </c>
    </row>
    <row r="167" spans="1:9">
      <c r="A167" s="233">
        <v>34900</v>
      </c>
      <c r="B167" s="3" t="s">
        <v>348</v>
      </c>
      <c r="C167" s="330">
        <v>6.3578000000000003E-3</v>
      </c>
      <c r="D167" s="331">
        <v>69900</v>
      </c>
      <c r="E167" s="331">
        <v>48270</v>
      </c>
      <c r="F167" s="331">
        <v>62038</v>
      </c>
      <c r="G167" s="331">
        <v>30129</v>
      </c>
      <c r="H167" s="331">
        <v>11831</v>
      </c>
      <c r="I167" s="331">
        <v>32081</v>
      </c>
    </row>
    <row r="168" spans="1:9">
      <c r="A168" s="233">
        <v>34901</v>
      </c>
      <c r="B168" s="3" t="s">
        <v>349</v>
      </c>
      <c r="C168" s="330">
        <v>1.7799999999999999E-4</v>
      </c>
      <c r="D168" s="331">
        <v>1516</v>
      </c>
      <c r="E168" s="331">
        <v>910</v>
      </c>
      <c r="F168" s="331">
        <v>1299</v>
      </c>
      <c r="G168" s="331">
        <v>712</v>
      </c>
      <c r="H168" s="331">
        <v>200</v>
      </c>
      <c r="I168" s="331">
        <v>571</v>
      </c>
    </row>
    <row r="169" spans="1:9">
      <c r="A169" s="233">
        <v>34903</v>
      </c>
      <c r="B169" s="3" t="s">
        <v>147</v>
      </c>
      <c r="C169" s="330">
        <v>8.1999999999999994E-6</v>
      </c>
      <c r="D169" s="331">
        <v>188</v>
      </c>
      <c r="E169" s="331">
        <v>160</v>
      </c>
      <c r="F169" s="331">
        <v>176</v>
      </c>
      <c r="G169" s="331">
        <v>63</v>
      </c>
      <c r="H169" s="331">
        <v>39</v>
      </c>
      <c r="I169" s="331">
        <v>105</v>
      </c>
    </row>
    <row r="170" spans="1:9">
      <c r="A170" s="233">
        <v>34905</v>
      </c>
      <c r="B170" s="3" t="s">
        <v>148</v>
      </c>
      <c r="C170" s="330">
        <v>5.8560000000000003E-4</v>
      </c>
      <c r="D170" s="331">
        <v>7232</v>
      </c>
      <c r="E170" s="331">
        <v>5240</v>
      </c>
      <c r="F170" s="331">
        <v>6508</v>
      </c>
      <c r="G170" s="331">
        <v>3216</v>
      </c>
      <c r="H170" s="331">
        <v>1531</v>
      </c>
      <c r="I170" s="331">
        <v>3828</v>
      </c>
    </row>
    <row r="171" spans="1:9">
      <c r="A171" s="233">
        <v>34910</v>
      </c>
      <c r="B171" s="3" t="s">
        <v>149</v>
      </c>
      <c r="C171" s="330">
        <v>2.0206999999999998E-3</v>
      </c>
      <c r="D171" s="331">
        <v>20967</v>
      </c>
      <c r="E171" s="331">
        <v>14093</v>
      </c>
      <c r="F171" s="331">
        <v>18472</v>
      </c>
      <c r="G171" s="331">
        <v>9254</v>
      </c>
      <c r="H171" s="331">
        <v>3438</v>
      </c>
      <c r="I171" s="331">
        <v>9744</v>
      </c>
    </row>
    <row r="172" spans="1:9">
      <c r="A172" s="233">
        <v>35000</v>
      </c>
      <c r="B172" s="3" t="s">
        <v>150</v>
      </c>
      <c r="C172" s="330">
        <v>1.341E-3</v>
      </c>
      <c r="D172" s="331">
        <v>13945</v>
      </c>
      <c r="E172" s="331">
        <v>9383</v>
      </c>
      <c r="F172" s="331">
        <v>12286</v>
      </c>
      <c r="G172" s="331">
        <v>5779</v>
      </c>
      <c r="H172" s="331">
        <v>1920</v>
      </c>
      <c r="I172" s="331">
        <v>6045</v>
      </c>
    </row>
    <row r="173" spans="1:9">
      <c r="A173" s="233">
        <v>35005</v>
      </c>
      <c r="B173" s="3" t="s">
        <v>151</v>
      </c>
      <c r="C173" s="330">
        <v>5.4889999999999995E-4</v>
      </c>
      <c r="D173" s="331">
        <v>6860</v>
      </c>
      <c r="E173" s="331">
        <v>4993</v>
      </c>
      <c r="F173" s="331">
        <v>6181</v>
      </c>
      <c r="G173" s="331">
        <v>3354</v>
      </c>
      <c r="H173" s="331">
        <v>1774</v>
      </c>
      <c r="I173" s="331">
        <v>4319</v>
      </c>
    </row>
    <row r="174" spans="1:9">
      <c r="A174" s="233">
        <v>35100</v>
      </c>
      <c r="B174" s="3" t="s">
        <v>152</v>
      </c>
      <c r="C174" s="330">
        <v>1.1761300000000001E-2</v>
      </c>
      <c r="D174" s="331">
        <v>117779</v>
      </c>
      <c r="E174" s="331">
        <v>77767</v>
      </c>
      <c r="F174" s="331">
        <v>103241</v>
      </c>
      <c r="G174" s="331">
        <v>51790</v>
      </c>
      <c r="H174" s="331">
        <v>17941</v>
      </c>
      <c r="I174" s="331">
        <v>60416</v>
      </c>
    </row>
    <row r="175" spans="1:9">
      <c r="A175" s="233">
        <v>35105</v>
      </c>
      <c r="B175" s="3" t="s">
        <v>153</v>
      </c>
      <c r="C175" s="330">
        <v>1.0359E-3</v>
      </c>
      <c r="D175" s="331">
        <v>10984</v>
      </c>
      <c r="E175" s="331">
        <v>7460</v>
      </c>
      <c r="F175" s="331">
        <v>9707</v>
      </c>
      <c r="G175" s="331">
        <v>4539</v>
      </c>
      <c r="H175" s="331">
        <v>1558</v>
      </c>
      <c r="I175" s="331">
        <v>4774</v>
      </c>
    </row>
    <row r="176" spans="1:9">
      <c r="A176" s="233">
        <v>35106</v>
      </c>
      <c r="B176" s="3" t="s">
        <v>154</v>
      </c>
      <c r="C176" s="330">
        <v>2.4939999999999999E-4</v>
      </c>
      <c r="D176" s="331">
        <v>2400</v>
      </c>
      <c r="E176" s="331">
        <v>1551</v>
      </c>
      <c r="F176" s="331">
        <v>2094</v>
      </c>
      <c r="G176" s="331">
        <v>1117</v>
      </c>
      <c r="H176" s="331">
        <v>399</v>
      </c>
      <c r="I176" s="331">
        <v>1259</v>
      </c>
    </row>
    <row r="177" spans="1:9">
      <c r="A177" s="233">
        <v>35200</v>
      </c>
      <c r="B177" s="3" t="s">
        <v>155</v>
      </c>
      <c r="C177" s="330">
        <v>4.4779999999999999E-4</v>
      </c>
      <c r="D177" s="331">
        <v>5714</v>
      </c>
      <c r="E177" s="331">
        <v>4191</v>
      </c>
      <c r="F177" s="331">
        <v>5158</v>
      </c>
      <c r="G177" s="331">
        <v>2862</v>
      </c>
      <c r="H177" s="331">
        <v>1573</v>
      </c>
      <c r="I177" s="331">
        <v>3508</v>
      </c>
    </row>
    <row r="178" spans="1:9">
      <c r="A178" s="233">
        <v>35300</v>
      </c>
      <c r="B178" s="3" t="s">
        <v>371</v>
      </c>
      <c r="C178" s="330">
        <v>3.2450999999999999E-3</v>
      </c>
      <c r="D178" s="331">
        <v>35850</v>
      </c>
      <c r="E178" s="331">
        <v>24810</v>
      </c>
      <c r="F178" s="331">
        <v>31839</v>
      </c>
      <c r="G178" s="331">
        <v>18280</v>
      </c>
      <c r="H178" s="331">
        <v>8941</v>
      </c>
      <c r="I178" s="331">
        <v>23498</v>
      </c>
    </row>
    <row r="179" spans="1:9">
      <c r="A179" s="233">
        <v>35305</v>
      </c>
      <c r="B179" s="3" t="s">
        <v>157</v>
      </c>
      <c r="C179" s="330">
        <v>1.3435999999999999E-3</v>
      </c>
      <c r="D179" s="331">
        <v>13995</v>
      </c>
      <c r="E179" s="331">
        <v>9424</v>
      </c>
      <c r="F179" s="331">
        <v>12337</v>
      </c>
      <c r="G179" s="331">
        <v>6256</v>
      </c>
      <c r="H179" s="331">
        <v>2389</v>
      </c>
      <c r="I179" s="331">
        <v>5306</v>
      </c>
    </row>
    <row r="180" spans="1:9">
      <c r="A180" s="233">
        <v>35400</v>
      </c>
      <c r="B180" s="3" t="s">
        <v>158</v>
      </c>
      <c r="C180" s="330">
        <v>2.581E-3</v>
      </c>
      <c r="D180" s="331">
        <v>27794</v>
      </c>
      <c r="E180" s="331">
        <v>19013</v>
      </c>
      <c r="F180" s="331">
        <v>24603</v>
      </c>
      <c r="G180" s="331">
        <v>12393</v>
      </c>
      <c r="H180" s="331">
        <v>4965</v>
      </c>
      <c r="I180" s="331">
        <v>14145</v>
      </c>
    </row>
    <row r="181" spans="1:9">
      <c r="A181" s="233">
        <v>35401</v>
      </c>
      <c r="B181" s="3" t="s">
        <v>159</v>
      </c>
      <c r="C181" s="330">
        <v>4.2599999999999999E-5</v>
      </c>
      <c r="D181" s="331">
        <v>380</v>
      </c>
      <c r="E181" s="331">
        <v>235</v>
      </c>
      <c r="F181" s="331">
        <v>330</v>
      </c>
      <c r="G181" s="331">
        <v>66</v>
      </c>
      <c r="H181" s="331">
        <v>-57</v>
      </c>
      <c r="I181" s="331">
        <v>-203</v>
      </c>
    </row>
    <row r="182" spans="1:9">
      <c r="A182" s="233">
        <v>35405</v>
      </c>
      <c r="B182" s="3" t="s">
        <v>160</v>
      </c>
      <c r="C182" s="330">
        <v>8.3060000000000002E-4</v>
      </c>
      <c r="D182" s="331">
        <v>10020</v>
      </c>
      <c r="E182" s="331">
        <v>7194</v>
      </c>
      <c r="F182" s="331">
        <v>8990</v>
      </c>
      <c r="G182" s="331">
        <v>4525</v>
      </c>
      <c r="H182" s="331">
        <v>2135</v>
      </c>
      <c r="I182" s="331">
        <v>4996</v>
      </c>
    </row>
    <row r="183" spans="1:9">
      <c r="A183" s="233">
        <v>35500</v>
      </c>
      <c r="B183" s="3" t="s">
        <v>161</v>
      </c>
      <c r="C183" s="330">
        <v>3.3999999999999998E-3</v>
      </c>
      <c r="D183" s="331">
        <v>38057</v>
      </c>
      <c r="E183" s="331">
        <v>26490</v>
      </c>
      <c r="F183" s="331">
        <v>33855</v>
      </c>
      <c r="G183" s="331">
        <v>17714</v>
      </c>
      <c r="H183" s="331">
        <v>7929</v>
      </c>
      <c r="I183" s="331">
        <v>21653</v>
      </c>
    </row>
    <row r="184" spans="1:9">
      <c r="A184" s="233">
        <v>35600</v>
      </c>
      <c r="B184" s="3" t="s">
        <v>162</v>
      </c>
      <c r="C184" s="330">
        <v>1.4775000000000001E-3</v>
      </c>
      <c r="D184" s="331">
        <v>16622</v>
      </c>
      <c r="E184" s="331">
        <v>11596</v>
      </c>
      <c r="F184" s="331">
        <v>14796</v>
      </c>
      <c r="G184" s="331">
        <v>7916</v>
      </c>
      <c r="H184" s="331">
        <v>3664</v>
      </c>
      <c r="I184" s="331">
        <v>8997</v>
      </c>
    </row>
    <row r="185" spans="1:9">
      <c r="A185" s="233">
        <v>35700</v>
      </c>
      <c r="B185" s="3" t="s">
        <v>163</v>
      </c>
      <c r="C185" s="330">
        <v>7.8410000000000003E-4</v>
      </c>
      <c r="D185" s="331">
        <v>9164</v>
      </c>
      <c r="E185" s="331">
        <v>6496</v>
      </c>
      <c r="F185" s="331">
        <v>8193</v>
      </c>
      <c r="G185" s="331">
        <v>4293</v>
      </c>
      <c r="H185" s="331">
        <v>2036</v>
      </c>
      <c r="I185" s="331">
        <v>5386</v>
      </c>
    </row>
    <row r="186" spans="1:9">
      <c r="A186" s="233">
        <v>35800</v>
      </c>
      <c r="B186" s="3" t="s">
        <v>164</v>
      </c>
      <c r="C186" s="330">
        <v>1.0008E-3</v>
      </c>
      <c r="D186" s="331">
        <v>13770</v>
      </c>
      <c r="E186" s="331">
        <v>10365</v>
      </c>
      <c r="F186" s="331">
        <v>12534</v>
      </c>
      <c r="G186" s="331">
        <v>6377</v>
      </c>
      <c r="H186" s="331">
        <v>3497</v>
      </c>
      <c r="I186" s="331">
        <v>8977</v>
      </c>
    </row>
    <row r="187" spans="1:9">
      <c r="A187" s="233">
        <v>35805</v>
      </c>
      <c r="B187" s="3" t="s">
        <v>165</v>
      </c>
      <c r="C187" s="330">
        <v>2.1929999999999999E-4</v>
      </c>
      <c r="D187" s="331">
        <v>2660</v>
      </c>
      <c r="E187" s="331">
        <v>1914</v>
      </c>
      <c r="F187" s="331">
        <v>2389</v>
      </c>
      <c r="G187" s="331">
        <v>1114</v>
      </c>
      <c r="H187" s="331">
        <v>483</v>
      </c>
      <c r="I187" s="331">
        <v>1432</v>
      </c>
    </row>
    <row r="188" spans="1:9">
      <c r="A188" s="233">
        <v>35900</v>
      </c>
      <c r="B188" s="3" t="s">
        <v>166</v>
      </c>
      <c r="C188" s="330">
        <v>1.9915000000000002E-3</v>
      </c>
      <c r="D188" s="331">
        <v>23583</v>
      </c>
      <c r="E188" s="331">
        <v>16807</v>
      </c>
      <c r="F188" s="331">
        <v>21122</v>
      </c>
      <c r="G188" s="331">
        <v>11423</v>
      </c>
      <c r="H188" s="331">
        <v>5691</v>
      </c>
      <c r="I188" s="331">
        <v>14511</v>
      </c>
    </row>
    <row r="189" spans="1:9">
      <c r="A189" s="233">
        <v>35905</v>
      </c>
      <c r="B189" s="3" t="s">
        <v>167</v>
      </c>
      <c r="C189" s="330">
        <v>2.298E-4</v>
      </c>
      <c r="D189" s="331">
        <v>4130</v>
      </c>
      <c r="E189" s="331">
        <v>3348</v>
      </c>
      <c r="F189" s="331">
        <v>3846</v>
      </c>
      <c r="G189" s="331">
        <v>1956</v>
      </c>
      <c r="H189" s="331">
        <v>1295</v>
      </c>
      <c r="I189" s="331">
        <v>2505</v>
      </c>
    </row>
    <row r="190" spans="1:9">
      <c r="A190" s="233">
        <v>36000</v>
      </c>
      <c r="B190" s="3" t="s">
        <v>168</v>
      </c>
      <c r="C190" s="330">
        <v>5.4904099999999997E-2</v>
      </c>
      <c r="D190" s="331">
        <v>541033</v>
      </c>
      <c r="E190" s="331">
        <v>354249</v>
      </c>
      <c r="F190" s="331">
        <v>473170</v>
      </c>
      <c r="G190" s="331">
        <v>230199</v>
      </c>
      <c r="H190" s="331">
        <v>72185</v>
      </c>
      <c r="I190" s="331">
        <v>212019</v>
      </c>
    </row>
    <row r="191" spans="1:9">
      <c r="A191" s="233">
        <v>36001</v>
      </c>
      <c r="B191" s="3" t="s">
        <v>169</v>
      </c>
      <c r="C191" s="330">
        <v>0</v>
      </c>
      <c r="D191" s="331">
        <v>339</v>
      </c>
      <c r="E191" s="331">
        <v>339</v>
      </c>
      <c r="F191" s="331">
        <v>339</v>
      </c>
      <c r="G191" s="331">
        <v>0</v>
      </c>
      <c r="H191" s="331">
        <v>0</v>
      </c>
      <c r="I191" s="331">
        <v>0</v>
      </c>
    </row>
    <row r="192" spans="1:9">
      <c r="A192" s="233">
        <v>36003</v>
      </c>
      <c r="B192" s="3" t="s">
        <v>171</v>
      </c>
      <c r="C192" s="330">
        <v>3.3639999999999999E-4</v>
      </c>
      <c r="D192" s="331">
        <v>3905</v>
      </c>
      <c r="E192" s="331">
        <v>2760</v>
      </c>
      <c r="F192" s="331">
        <v>3488</v>
      </c>
      <c r="G192" s="331">
        <v>1847</v>
      </c>
      <c r="H192" s="331">
        <v>879</v>
      </c>
      <c r="I192" s="331">
        <v>2373</v>
      </c>
    </row>
    <row r="193" spans="1:9">
      <c r="A193" s="233">
        <v>36004</v>
      </c>
      <c r="B193" s="3" t="s">
        <v>350</v>
      </c>
      <c r="C193" s="330">
        <v>3.1260000000000001E-4</v>
      </c>
      <c r="D193" s="331">
        <v>1974</v>
      </c>
      <c r="E193" s="331">
        <v>911</v>
      </c>
      <c r="F193" s="331">
        <v>1589</v>
      </c>
      <c r="G193" s="331">
        <v>400</v>
      </c>
      <c r="H193" s="331">
        <v>-500</v>
      </c>
      <c r="I193" s="331">
        <v>-622</v>
      </c>
    </row>
    <row r="194" spans="1:9">
      <c r="A194" s="233">
        <v>36005</v>
      </c>
      <c r="B194" s="3" t="s">
        <v>172</v>
      </c>
      <c r="C194" s="330">
        <v>3.9468999999999997E-3</v>
      </c>
      <c r="D194" s="331">
        <v>49758</v>
      </c>
      <c r="E194" s="331">
        <v>36330</v>
      </c>
      <c r="F194" s="331">
        <v>44878</v>
      </c>
      <c r="G194" s="331">
        <v>24082</v>
      </c>
      <c r="H194" s="331">
        <v>12723</v>
      </c>
      <c r="I194" s="331">
        <v>29598</v>
      </c>
    </row>
    <row r="195" spans="1:9">
      <c r="A195" s="233">
        <v>36006</v>
      </c>
      <c r="B195" s="3" t="s">
        <v>173</v>
      </c>
      <c r="C195" s="330">
        <v>6.3650000000000002E-4</v>
      </c>
      <c r="D195" s="331">
        <v>4108</v>
      </c>
      <c r="E195" s="331">
        <v>1943</v>
      </c>
      <c r="F195" s="331">
        <v>3320</v>
      </c>
      <c r="G195" s="331">
        <v>1770</v>
      </c>
      <c r="H195" s="331">
        <v>-62</v>
      </c>
      <c r="I195" s="331">
        <v>1344</v>
      </c>
    </row>
    <row r="196" spans="1:9">
      <c r="A196" s="233">
        <v>36007</v>
      </c>
      <c r="B196" s="3" t="s">
        <v>174</v>
      </c>
      <c r="C196" s="330">
        <v>1.9880000000000001E-4</v>
      </c>
      <c r="D196" s="331">
        <v>1629</v>
      </c>
      <c r="E196" s="331">
        <v>953</v>
      </c>
      <c r="F196" s="331">
        <v>1380</v>
      </c>
      <c r="G196" s="331">
        <v>601</v>
      </c>
      <c r="H196" s="331">
        <v>29</v>
      </c>
      <c r="I196" s="331">
        <v>528</v>
      </c>
    </row>
    <row r="197" spans="1:9">
      <c r="A197" s="233">
        <v>36008</v>
      </c>
      <c r="B197" s="3" t="s">
        <v>175</v>
      </c>
      <c r="C197" s="330">
        <v>5.5690000000000004E-4</v>
      </c>
      <c r="D197" s="331">
        <v>5102</v>
      </c>
      <c r="E197" s="331">
        <v>3207</v>
      </c>
      <c r="F197" s="331">
        <v>4410</v>
      </c>
      <c r="G197" s="331">
        <v>1625</v>
      </c>
      <c r="H197" s="331">
        <v>22</v>
      </c>
      <c r="I197" s="331">
        <v>1040</v>
      </c>
    </row>
    <row r="198" spans="1:9">
      <c r="A198" s="233">
        <v>36009</v>
      </c>
      <c r="B198" s="3" t="s">
        <v>176</v>
      </c>
      <c r="C198" s="330">
        <v>6.97E-5</v>
      </c>
      <c r="D198" s="331">
        <v>1247</v>
      </c>
      <c r="E198" s="331">
        <v>1010</v>
      </c>
      <c r="F198" s="331">
        <v>1158</v>
      </c>
      <c r="G198" s="331">
        <v>758</v>
      </c>
      <c r="H198" s="331">
        <v>557</v>
      </c>
      <c r="I198" s="331">
        <v>1195</v>
      </c>
    </row>
    <row r="199" spans="1:9">
      <c r="A199" s="233">
        <v>36100</v>
      </c>
      <c r="B199" s="3" t="s">
        <v>177</v>
      </c>
      <c r="C199" s="330">
        <v>5.9139999999999996E-4</v>
      </c>
      <c r="D199" s="331">
        <v>7500</v>
      </c>
      <c r="E199" s="331">
        <v>5488</v>
      </c>
      <c r="F199" s="331">
        <v>6770</v>
      </c>
      <c r="G199" s="331">
        <v>3485</v>
      </c>
      <c r="H199" s="331">
        <v>1783</v>
      </c>
      <c r="I199" s="331">
        <v>4697</v>
      </c>
    </row>
    <row r="200" spans="1:9">
      <c r="A200" s="233">
        <v>36102</v>
      </c>
      <c r="B200" s="3" t="s">
        <v>178</v>
      </c>
      <c r="C200" s="330">
        <v>0</v>
      </c>
      <c r="D200" s="331">
        <v>918</v>
      </c>
      <c r="E200" s="331">
        <v>918</v>
      </c>
      <c r="F200" s="331">
        <v>921</v>
      </c>
      <c r="G200" s="331">
        <v>1850</v>
      </c>
      <c r="H200" s="331">
        <v>1850</v>
      </c>
      <c r="I200" s="331">
        <v>6339</v>
      </c>
    </row>
    <row r="201" spans="1:9">
      <c r="A201" s="233">
        <v>36105</v>
      </c>
      <c r="B201" s="3" t="s">
        <v>179</v>
      </c>
      <c r="C201" s="330">
        <v>3.0069999999999999E-4</v>
      </c>
      <c r="D201" s="331">
        <v>4226</v>
      </c>
      <c r="E201" s="331">
        <v>3203</v>
      </c>
      <c r="F201" s="331">
        <v>3852</v>
      </c>
      <c r="G201" s="331">
        <v>2062</v>
      </c>
      <c r="H201" s="331">
        <v>1197</v>
      </c>
      <c r="I201" s="331">
        <v>2673</v>
      </c>
    </row>
    <row r="202" spans="1:9">
      <c r="A202" s="233">
        <v>36200</v>
      </c>
      <c r="B202" s="3" t="s">
        <v>180</v>
      </c>
      <c r="C202" s="330">
        <v>1.1492E-3</v>
      </c>
      <c r="D202" s="331">
        <v>15728</v>
      </c>
      <c r="E202" s="331">
        <v>11818</v>
      </c>
      <c r="F202" s="331">
        <v>14308</v>
      </c>
      <c r="G202" s="331">
        <v>8389</v>
      </c>
      <c r="H202" s="331">
        <v>5082</v>
      </c>
      <c r="I202" s="331">
        <v>11497</v>
      </c>
    </row>
    <row r="203" spans="1:9">
      <c r="A203" s="233">
        <v>36205</v>
      </c>
      <c r="B203" s="3" t="s">
        <v>181</v>
      </c>
      <c r="C203" s="330">
        <v>2.6380000000000002E-4</v>
      </c>
      <c r="D203" s="331">
        <v>2594</v>
      </c>
      <c r="E203" s="331">
        <v>1696</v>
      </c>
      <c r="F203" s="331">
        <v>2270</v>
      </c>
      <c r="G203" s="331">
        <v>1076</v>
      </c>
      <c r="H203" s="331">
        <v>317</v>
      </c>
      <c r="I203" s="331">
        <v>1206</v>
      </c>
    </row>
    <row r="204" spans="1:9">
      <c r="A204" s="233">
        <v>36300</v>
      </c>
      <c r="B204" s="3" t="s">
        <v>182</v>
      </c>
      <c r="C204" s="330">
        <v>4.2437999999999998E-3</v>
      </c>
      <c r="D204" s="331">
        <v>47353</v>
      </c>
      <c r="E204" s="331">
        <v>32916</v>
      </c>
      <c r="F204" s="331">
        <v>42107</v>
      </c>
      <c r="G204" s="331">
        <v>20460</v>
      </c>
      <c r="H204" s="331">
        <v>8246</v>
      </c>
      <c r="I204" s="331">
        <v>24469</v>
      </c>
    </row>
    <row r="205" spans="1:9">
      <c r="A205" s="233">
        <v>36301</v>
      </c>
      <c r="B205" s="3" t="s">
        <v>183</v>
      </c>
      <c r="C205" s="330">
        <v>1.181E-4</v>
      </c>
      <c r="D205" s="331">
        <v>721</v>
      </c>
      <c r="E205" s="331">
        <v>319</v>
      </c>
      <c r="F205" s="331">
        <v>574</v>
      </c>
      <c r="G205" s="331">
        <v>71</v>
      </c>
      <c r="H205" s="331">
        <v>-269</v>
      </c>
      <c r="I205" s="331">
        <v>-285</v>
      </c>
    </row>
    <row r="206" spans="1:9">
      <c r="A206" s="233">
        <v>36302</v>
      </c>
      <c r="B206" s="3" t="s">
        <v>184</v>
      </c>
      <c r="C206" s="330">
        <v>1.651E-4</v>
      </c>
      <c r="D206" s="331">
        <v>994</v>
      </c>
      <c r="E206" s="331">
        <v>433</v>
      </c>
      <c r="F206" s="331">
        <v>790</v>
      </c>
      <c r="G206" s="331">
        <v>127</v>
      </c>
      <c r="H206" s="331">
        <v>-348</v>
      </c>
      <c r="I206" s="331">
        <v>-379</v>
      </c>
    </row>
    <row r="207" spans="1:9">
      <c r="A207" s="233">
        <v>36303</v>
      </c>
      <c r="B207" s="3" t="s">
        <v>351</v>
      </c>
      <c r="C207" s="330">
        <v>2.2489999999999999E-4</v>
      </c>
      <c r="D207" s="331">
        <v>-769</v>
      </c>
      <c r="E207" s="331">
        <v>-1534</v>
      </c>
      <c r="F207" s="331">
        <v>-1045</v>
      </c>
      <c r="G207" s="331">
        <v>117</v>
      </c>
      <c r="H207" s="331">
        <v>-530</v>
      </c>
      <c r="I207" s="331">
        <v>-659</v>
      </c>
    </row>
    <row r="208" spans="1:9">
      <c r="A208" s="233">
        <v>36305</v>
      </c>
      <c r="B208" s="3" t="s">
        <v>185</v>
      </c>
      <c r="C208" s="330">
        <v>8.3339999999999998E-4</v>
      </c>
      <c r="D208" s="331">
        <v>10066</v>
      </c>
      <c r="E208" s="331">
        <v>7231</v>
      </c>
      <c r="F208" s="331">
        <v>9034</v>
      </c>
      <c r="G208" s="331">
        <v>4512</v>
      </c>
      <c r="H208" s="331">
        <v>2113</v>
      </c>
      <c r="I208" s="331">
        <v>5040</v>
      </c>
    </row>
    <row r="209" spans="1:9">
      <c r="A209" s="233">
        <v>36310</v>
      </c>
      <c r="B209" s="3" t="s">
        <v>340</v>
      </c>
      <c r="C209" s="330">
        <v>0</v>
      </c>
      <c r="D209" s="331">
        <v>465</v>
      </c>
      <c r="E209" s="331">
        <v>465</v>
      </c>
      <c r="F209" s="331">
        <v>467</v>
      </c>
      <c r="G209" s="331">
        <v>0</v>
      </c>
      <c r="H209" s="331">
        <v>0</v>
      </c>
      <c r="I209" s="331">
        <v>0</v>
      </c>
    </row>
    <row r="210" spans="1:9">
      <c r="A210" s="233">
        <v>36400</v>
      </c>
      <c r="B210" s="3" t="s">
        <v>186</v>
      </c>
      <c r="C210" s="330">
        <v>4.2783999999999999E-3</v>
      </c>
      <c r="D210" s="331">
        <v>55451</v>
      </c>
      <c r="E210" s="331">
        <v>40896</v>
      </c>
      <c r="F210" s="331">
        <v>50162</v>
      </c>
      <c r="G210" s="331">
        <v>26807</v>
      </c>
      <c r="H210" s="331">
        <v>14494</v>
      </c>
      <c r="I210" s="331">
        <v>34223</v>
      </c>
    </row>
    <row r="211" spans="1:9">
      <c r="A211" s="233">
        <v>36405</v>
      </c>
      <c r="B211" s="3" t="s">
        <v>352</v>
      </c>
      <c r="C211" s="330">
        <v>6.8340000000000002E-4</v>
      </c>
      <c r="D211" s="331">
        <v>9530</v>
      </c>
      <c r="E211" s="331">
        <v>7205</v>
      </c>
      <c r="F211" s="331">
        <v>8685</v>
      </c>
      <c r="G211" s="331">
        <v>4452</v>
      </c>
      <c r="H211" s="331">
        <v>2485</v>
      </c>
      <c r="I211" s="331">
        <v>5750</v>
      </c>
    </row>
    <row r="212" spans="1:9">
      <c r="A212" s="233">
        <v>36500</v>
      </c>
      <c r="B212" s="3" t="s">
        <v>187</v>
      </c>
      <c r="C212" s="330">
        <v>9.6191999999999996E-3</v>
      </c>
      <c r="D212" s="331">
        <v>102208</v>
      </c>
      <c r="E212" s="331">
        <v>69483</v>
      </c>
      <c r="F212" s="331">
        <v>90321</v>
      </c>
      <c r="G212" s="331">
        <v>45866</v>
      </c>
      <c r="H212" s="331">
        <v>18182</v>
      </c>
      <c r="I212" s="331">
        <v>47760</v>
      </c>
    </row>
    <row r="213" spans="1:9">
      <c r="A213" s="233">
        <v>36501</v>
      </c>
      <c r="B213" s="3" t="s">
        <v>188</v>
      </c>
      <c r="C213" s="330">
        <v>1.3439999999999999E-4</v>
      </c>
      <c r="D213" s="331">
        <v>1225</v>
      </c>
      <c r="E213" s="331">
        <v>768</v>
      </c>
      <c r="F213" s="331">
        <v>1056</v>
      </c>
      <c r="G213" s="331">
        <v>488</v>
      </c>
      <c r="H213" s="331">
        <v>101</v>
      </c>
      <c r="I213" s="331">
        <v>273</v>
      </c>
    </row>
    <row r="214" spans="1:9">
      <c r="A214" s="233">
        <v>36502</v>
      </c>
      <c r="B214" s="3" t="s">
        <v>189</v>
      </c>
      <c r="C214" s="330">
        <v>3.7400000000000001E-5</v>
      </c>
      <c r="D214" s="331">
        <v>381</v>
      </c>
      <c r="E214" s="331">
        <v>254</v>
      </c>
      <c r="F214" s="331">
        <v>337</v>
      </c>
      <c r="G214" s="331">
        <v>213</v>
      </c>
      <c r="H214" s="331">
        <v>105</v>
      </c>
      <c r="I214" s="331">
        <v>321</v>
      </c>
    </row>
    <row r="215" spans="1:9">
      <c r="A215" s="233">
        <v>36505</v>
      </c>
      <c r="B215" s="3" t="s">
        <v>190</v>
      </c>
      <c r="C215" s="330">
        <v>1.7135E-3</v>
      </c>
      <c r="D215" s="331">
        <v>22103</v>
      </c>
      <c r="E215" s="331">
        <v>16274</v>
      </c>
      <c r="F215" s="331">
        <v>19982</v>
      </c>
      <c r="G215" s="331">
        <v>10270</v>
      </c>
      <c r="H215" s="331">
        <v>5339</v>
      </c>
      <c r="I215" s="331">
        <v>12781</v>
      </c>
    </row>
    <row r="216" spans="1:9">
      <c r="A216" s="233">
        <v>36600</v>
      </c>
      <c r="B216" s="3" t="s">
        <v>191</v>
      </c>
      <c r="C216" s="330">
        <v>5.3499999999999999E-4</v>
      </c>
      <c r="D216" s="331">
        <v>8013</v>
      </c>
      <c r="E216" s="331">
        <v>6193</v>
      </c>
      <c r="F216" s="331">
        <v>7350</v>
      </c>
      <c r="G216" s="331">
        <v>4330</v>
      </c>
      <c r="H216" s="331">
        <v>2790</v>
      </c>
      <c r="I216" s="331">
        <v>6526</v>
      </c>
    </row>
    <row r="217" spans="1:9">
      <c r="A217" s="233">
        <v>36601</v>
      </c>
      <c r="B217" s="3" t="s">
        <v>192</v>
      </c>
      <c r="C217" s="330">
        <v>3.2279999999999999E-4</v>
      </c>
      <c r="D217" s="331">
        <v>3573</v>
      </c>
      <c r="E217" s="331">
        <v>2474</v>
      </c>
      <c r="F217" s="331">
        <v>3173</v>
      </c>
      <c r="G217" s="331">
        <v>2270</v>
      </c>
      <c r="H217" s="331">
        <v>1341</v>
      </c>
      <c r="I217" s="331">
        <v>2935</v>
      </c>
    </row>
    <row r="218" spans="1:9">
      <c r="A218" s="233">
        <v>36700</v>
      </c>
      <c r="B218" s="3" t="s">
        <v>193</v>
      </c>
      <c r="C218" s="330">
        <v>8.2906999999999998E-3</v>
      </c>
      <c r="D218" s="331">
        <v>82792</v>
      </c>
      <c r="E218" s="331">
        <v>54587</v>
      </c>
      <c r="F218" s="331">
        <v>72547</v>
      </c>
      <c r="G218" s="331">
        <v>37164</v>
      </c>
      <c r="H218" s="331">
        <v>13303</v>
      </c>
      <c r="I218" s="331">
        <v>42249</v>
      </c>
    </row>
    <row r="219" spans="1:9">
      <c r="A219" s="233">
        <v>36701</v>
      </c>
      <c r="B219" s="3" t="s">
        <v>194</v>
      </c>
      <c r="C219" s="330">
        <v>4.2200000000000003E-5</v>
      </c>
      <c r="D219" s="331">
        <v>222</v>
      </c>
      <c r="E219" s="331">
        <v>79</v>
      </c>
      <c r="F219" s="331">
        <v>172</v>
      </c>
      <c r="G219" s="331">
        <v>-23</v>
      </c>
      <c r="H219" s="331">
        <v>-144</v>
      </c>
      <c r="I219" s="331">
        <v>-36</v>
      </c>
    </row>
    <row r="220" spans="1:9">
      <c r="A220" s="233">
        <v>36705</v>
      </c>
      <c r="B220" s="3" t="s">
        <v>195</v>
      </c>
      <c r="C220" s="330">
        <v>8.7670000000000001E-4</v>
      </c>
      <c r="D220" s="331">
        <v>10220</v>
      </c>
      <c r="E220" s="331">
        <v>7238</v>
      </c>
      <c r="F220" s="331">
        <v>9133</v>
      </c>
      <c r="G220" s="331">
        <v>5249</v>
      </c>
      <c r="H220" s="331">
        <v>2726</v>
      </c>
      <c r="I220" s="331">
        <v>6688</v>
      </c>
    </row>
    <row r="221" spans="1:9">
      <c r="A221" s="233">
        <v>36800</v>
      </c>
      <c r="B221" s="3" t="s">
        <v>196</v>
      </c>
      <c r="C221" s="330">
        <v>2.8695000000000001E-3</v>
      </c>
      <c r="D221" s="331">
        <v>33352</v>
      </c>
      <c r="E221" s="331">
        <v>23590</v>
      </c>
      <c r="F221" s="331">
        <v>29808</v>
      </c>
      <c r="G221" s="331">
        <v>16499</v>
      </c>
      <c r="H221" s="331">
        <v>8241</v>
      </c>
      <c r="I221" s="331">
        <v>19268</v>
      </c>
    </row>
    <row r="222" spans="1:9">
      <c r="A222" s="233">
        <v>36802</v>
      </c>
      <c r="B222" s="3" t="s">
        <v>197</v>
      </c>
      <c r="C222" s="330">
        <v>2.4120000000000001E-4</v>
      </c>
      <c r="D222" s="331">
        <v>694</v>
      </c>
      <c r="E222" s="331">
        <v>-126</v>
      </c>
      <c r="F222" s="331">
        <v>397</v>
      </c>
      <c r="G222" s="331">
        <v>244</v>
      </c>
      <c r="H222" s="331">
        <v>-450</v>
      </c>
      <c r="I222" s="331">
        <v>-326</v>
      </c>
    </row>
    <row r="223" spans="1:9">
      <c r="A223" s="233">
        <v>36810</v>
      </c>
      <c r="B223" s="3" t="s">
        <v>353</v>
      </c>
      <c r="C223" s="330">
        <v>5.8948000000000004E-3</v>
      </c>
      <c r="D223" s="331">
        <v>60554</v>
      </c>
      <c r="E223" s="331">
        <v>40500</v>
      </c>
      <c r="F223" s="331">
        <v>53269</v>
      </c>
      <c r="G223" s="331">
        <v>26481</v>
      </c>
      <c r="H223" s="331">
        <v>9516</v>
      </c>
      <c r="I223" s="331">
        <v>28071</v>
      </c>
    </row>
    <row r="224" spans="1:9">
      <c r="A224" s="233">
        <v>36900</v>
      </c>
      <c r="B224" s="3" t="s">
        <v>198</v>
      </c>
      <c r="C224" s="330">
        <v>5.2050000000000002E-4</v>
      </c>
      <c r="D224" s="331">
        <v>6268</v>
      </c>
      <c r="E224" s="331">
        <v>4498</v>
      </c>
      <c r="F224" s="331">
        <v>5628</v>
      </c>
      <c r="G224" s="331">
        <v>2929</v>
      </c>
      <c r="H224" s="331">
        <v>1431</v>
      </c>
      <c r="I224" s="331">
        <v>3821</v>
      </c>
    </row>
    <row r="225" spans="1:9">
      <c r="A225" s="233">
        <v>36901</v>
      </c>
      <c r="B225" s="3" t="s">
        <v>199</v>
      </c>
      <c r="C225" s="330">
        <v>1.8809999999999999E-4</v>
      </c>
      <c r="D225" s="331">
        <v>1987</v>
      </c>
      <c r="E225" s="331">
        <v>1347</v>
      </c>
      <c r="F225" s="331">
        <v>1756</v>
      </c>
      <c r="G225" s="331">
        <v>1045</v>
      </c>
      <c r="H225" s="331">
        <v>504</v>
      </c>
      <c r="I225" s="331">
        <v>1743</v>
      </c>
    </row>
    <row r="226" spans="1:9">
      <c r="A226" s="233">
        <v>36905</v>
      </c>
      <c r="B226" s="3" t="s">
        <v>200</v>
      </c>
      <c r="C226" s="330">
        <v>2.0010000000000001E-4</v>
      </c>
      <c r="D226" s="331">
        <v>2224</v>
      </c>
      <c r="E226" s="331">
        <v>1543</v>
      </c>
      <c r="F226" s="331">
        <v>1975</v>
      </c>
      <c r="G226" s="331">
        <v>1007</v>
      </c>
      <c r="H226" s="331">
        <v>431</v>
      </c>
      <c r="I226" s="331">
        <v>1197</v>
      </c>
    </row>
    <row r="227" spans="1:9">
      <c r="A227" s="233">
        <v>37000</v>
      </c>
      <c r="B227" s="3" t="s">
        <v>201</v>
      </c>
      <c r="C227" s="330">
        <v>1.6846000000000001E-3</v>
      </c>
      <c r="D227" s="331">
        <v>20129</v>
      </c>
      <c r="E227" s="331">
        <v>14398</v>
      </c>
      <c r="F227" s="331">
        <v>18049</v>
      </c>
      <c r="G227" s="331">
        <v>10348</v>
      </c>
      <c r="H227" s="331">
        <v>5500</v>
      </c>
      <c r="I227" s="331">
        <v>13829</v>
      </c>
    </row>
    <row r="228" spans="1:9">
      <c r="A228" s="233">
        <v>37001</v>
      </c>
      <c r="B228" s="3" t="s">
        <v>331</v>
      </c>
      <c r="C228" s="330">
        <v>1.705E-4</v>
      </c>
      <c r="D228" s="331">
        <v>675</v>
      </c>
      <c r="E228" s="331">
        <v>95</v>
      </c>
      <c r="F228" s="331">
        <v>462</v>
      </c>
      <c r="G228" s="331">
        <v>-53</v>
      </c>
      <c r="H228" s="331">
        <v>-544</v>
      </c>
      <c r="I228" s="331">
        <v>-561</v>
      </c>
    </row>
    <row r="229" spans="1:9">
      <c r="A229" s="233">
        <v>37005</v>
      </c>
      <c r="B229" s="3" t="s">
        <v>202</v>
      </c>
      <c r="C229" s="330">
        <v>4.9019999999999999E-4</v>
      </c>
      <c r="D229" s="331">
        <v>5697</v>
      </c>
      <c r="E229" s="331">
        <v>4029</v>
      </c>
      <c r="F229" s="331">
        <v>5090</v>
      </c>
      <c r="G229" s="331">
        <v>2298</v>
      </c>
      <c r="H229" s="331">
        <v>887</v>
      </c>
      <c r="I229" s="331">
        <v>2174</v>
      </c>
    </row>
    <row r="230" spans="1:9">
      <c r="A230" s="233">
        <v>37100</v>
      </c>
      <c r="B230" s="3" t="s">
        <v>203</v>
      </c>
      <c r="C230" s="330">
        <v>2.9981999999999999E-3</v>
      </c>
      <c r="D230" s="331">
        <v>29598</v>
      </c>
      <c r="E230" s="331">
        <v>19398</v>
      </c>
      <c r="F230" s="331">
        <v>25893</v>
      </c>
      <c r="G230" s="331">
        <v>12088</v>
      </c>
      <c r="H230" s="331">
        <v>3459</v>
      </c>
      <c r="I230" s="331">
        <v>12829</v>
      </c>
    </row>
    <row r="231" spans="1:9">
      <c r="A231" s="233">
        <v>37200</v>
      </c>
      <c r="B231" s="3" t="s">
        <v>204</v>
      </c>
      <c r="C231" s="330">
        <v>5.488E-4</v>
      </c>
      <c r="D231" s="331">
        <v>7070</v>
      </c>
      <c r="E231" s="331">
        <v>5203</v>
      </c>
      <c r="F231" s="331">
        <v>6390</v>
      </c>
      <c r="G231" s="331">
        <v>3209</v>
      </c>
      <c r="H231" s="331">
        <v>1630</v>
      </c>
      <c r="I231" s="331">
        <v>4730</v>
      </c>
    </row>
    <row r="232" spans="1:9">
      <c r="A232" s="233">
        <v>37300</v>
      </c>
      <c r="B232" s="3" t="s">
        <v>205</v>
      </c>
      <c r="C232" s="330">
        <v>1.5221E-3</v>
      </c>
      <c r="D232" s="331">
        <v>17777</v>
      </c>
      <c r="E232" s="331">
        <v>12599</v>
      </c>
      <c r="F232" s="331">
        <v>15895</v>
      </c>
      <c r="G232" s="331">
        <v>8952</v>
      </c>
      <c r="H232" s="331">
        <v>4571</v>
      </c>
      <c r="I232" s="331">
        <v>11190</v>
      </c>
    </row>
    <row r="233" spans="1:9">
      <c r="A233" s="233">
        <v>37301</v>
      </c>
      <c r="B233" s="3" t="s">
        <v>206</v>
      </c>
      <c r="C233" s="330">
        <v>1.8310000000000001E-4</v>
      </c>
      <c r="D233" s="331">
        <v>2005</v>
      </c>
      <c r="E233" s="331">
        <v>1382</v>
      </c>
      <c r="F233" s="331">
        <v>1777</v>
      </c>
      <c r="G233" s="331">
        <v>904</v>
      </c>
      <c r="H233" s="331">
        <v>377</v>
      </c>
      <c r="I233" s="331">
        <v>1089</v>
      </c>
    </row>
    <row r="234" spans="1:9">
      <c r="A234" s="233">
        <v>37305</v>
      </c>
      <c r="B234" s="3" t="s">
        <v>207</v>
      </c>
      <c r="C234" s="330">
        <v>3.6919999999999998E-4</v>
      </c>
      <c r="D234" s="331">
        <v>5685</v>
      </c>
      <c r="E234" s="331">
        <v>4429</v>
      </c>
      <c r="F234" s="331">
        <v>5230</v>
      </c>
      <c r="G234" s="331">
        <v>2592</v>
      </c>
      <c r="H234" s="331">
        <v>1529</v>
      </c>
      <c r="I234" s="331">
        <v>3584</v>
      </c>
    </row>
    <row r="235" spans="1:9">
      <c r="A235" s="233">
        <v>37400</v>
      </c>
      <c r="B235" s="3" t="s">
        <v>208</v>
      </c>
      <c r="C235" s="330">
        <v>7.9311999999999994E-3</v>
      </c>
      <c r="D235" s="331">
        <v>80317</v>
      </c>
      <c r="E235" s="331">
        <v>53335</v>
      </c>
      <c r="F235" s="331">
        <v>70515</v>
      </c>
      <c r="G235" s="331">
        <v>34476</v>
      </c>
      <c r="H235" s="331">
        <v>11650</v>
      </c>
      <c r="I235" s="331">
        <v>40039</v>
      </c>
    </row>
    <row r="236" spans="1:9">
      <c r="A236" s="233">
        <v>37405</v>
      </c>
      <c r="B236" s="3" t="s">
        <v>209</v>
      </c>
      <c r="C236" s="330">
        <v>1.6035000000000001E-3</v>
      </c>
      <c r="D236" s="331">
        <v>20735</v>
      </c>
      <c r="E236" s="331">
        <v>15280</v>
      </c>
      <c r="F236" s="331">
        <v>18751</v>
      </c>
      <c r="G236" s="331">
        <v>9945</v>
      </c>
      <c r="H236" s="331">
        <v>5330</v>
      </c>
      <c r="I236" s="331">
        <v>11723</v>
      </c>
    </row>
    <row r="237" spans="1:9">
      <c r="A237" s="233">
        <v>37500</v>
      </c>
      <c r="B237" s="3" t="s">
        <v>210</v>
      </c>
      <c r="C237" s="330">
        <v>8.2430000000000003E-4</v>
      </c>
      <c r="D237" s="331">
        <v>10078</v>
      </c>
      <c r="E237" s="331">
        <v>7273</v>
      </c>
      <c r="F237" s="331">
        <v>9056</v>
      </c>
      <c r="G237" s="331">
        <v>4698</v>
      </c>
      <c r="H237" s="331">
        <v>2326</v>
      </c>
      <c r="I237" s="331">
        <v>5993</v>
      </c>
    </row>
    <row r="238" spans="1:9">
      <c r="A238" s="233">
        <v>37600</v>
      </c>
      <c r="B238" s="3" t="s">
        <v>211</v>
      </c>
      <c r="C238" s="330">
        <v>4.8901999999999999E-3</v>
      </c>
      <c r="D238" s="331">
        <v>59401</v>
      </c>
      <c r="E238" s="331">
        <v>42765</v>
      </c>
      <c r="F238" s="331">
        <v>53355</v>
      </c>
      <c r="G238" s="331">
        <v>28107</v>
      </c>
      <c r="H238" s="331">
        <v>14033</v>
      </c>
      <c r="I238" s="331">
        <v>34921</v>
      </c>
    </row>
    <row r="239" spans="1:9">
      <c r="A239" s="233">
        <v>37601</v>
      </c>
      <c r="B239" s="3" t="s">
        <v>212</v>
      </c>
      <c r="C239" s="330">
        <v>4.8670000000000001E-4</v>
      </c>
      <c r="D239" s="331">
        <v>1443</v>
      </c>
      <c r="E239" s="331">
        <v>-213</v>
      </c>
      <c r="F239" s="331">
        <v>841</v>
      </c>
      <c r="G239" s="331">
        <v>-755</v>
      </c>
      <c r="H239" s="331">
        <v>-2156</v>
      </c>
      <c r="I239" s="331">
        <v>-1584</v>
      </c>
    </row>
    <row r="240" spans="1:9">
      <c r="A240" s="233">
        <v>37605</v>
      </c>
      <c r="B240" s="3" t="s">
        <v>213</v>
      </c>
      <c r="C240" s="330">
        <v>6.3270000000000004E-4</v>
      </c>
      <c r="D240" s="331">
        <v>7531</v>
      </c>
      <c r="E240" s="331">
        <v>5378</v>
      </c>
      <c r="F240" s="331">
        <v>6749</v>
      </c>
      <c r="G240" s="331">
        <v>3513</v>
      </c>
      <c r="H240" s="331">
        <v>1692</v>
      </c>
      <c r="I240" s="331">
        <v>4136</v>
      </c>
    </row>
    <row r="241" spans="1:9">
      <c r="A241" s="233">
        <v>37610</v>
      </c>
      <c r="B241" s="3" t="s">
        <v>214</v>
      </c>
      <c r="C241" s="330">
        <v>1.565E-3</v>
      </c>
      <c r="D241" s="331">
        <v>17684</v>
      </c>
      <c r="E241" s="331">
        <v>12360</v>
      </c>
      <c r="F241" s="331">
        <v>15749</v>
      </c>
      <c r="G241" s="331">
        <v>7665</v>
      </c>
      <c r="H241" s="331">
        <v>3161</v>
      </c>
      <c r="I241" s="331">
        <v>9798</v>
      </c>
    </row>
    <row r="242" spans="1:9">
      <c r="A242" s="233">
        <v>37700</v>
      </c>
      <c r="B242" s="3" t="s">
        <v>215</v>
      </c>
      <c r="C242" s="330">
        <v>2.1102999999999998E-3</v>
      </c>
      <c r="D242" s="331">
        <v>25607</v>
      </c>
      <c r="E242" s="331">
        <v>18428</v>
      </c>
      <c r="F242" s="331">
        <v>22997</v>
      </c>
      <c r="G242" s="331">
        <v>12192</v>
      </c>
      <c r="H242" s="331">
        <v>6119</v>
      </c>
      <c r="I242" s="331">
        <v>16090</v>
      </c>
    </row>
    <row r="243" spans="1:9">
      <c r="A243" s="233">
        <v>37705</v>
      </c>
      <c r="B243" s="3" t="s">
        <v>216</v>
      </c>
      <c r="C243" s="330">
        <v>6.5640000000000002E-4</v>
      </c>
      <c r="D243" s="331">
        <v>7874</v>
      </c>
      <c r="E243" s="331">
        <v>5641</v>
      </c>
      <c r="F243" s="331">
        <v>7065</v>
      </c>
      <c r="G243" s="331">
        <v>4035</v>
      </c>
      <c r="H243" s="331">
        <v>2146</v>
      </c>
      <c r="I243" s="331">
        <v>4896</v>
      </c>
    </row>
    <row r="244" spans="1:9">
      <c r="A244" s="233">
        <v>37800</v>
      </c>
      <c r="B244" s="3" t="s">
        <v>217</v>
      </c>
      <c r="C244" s="330">
        <v>6.3299999999999997E-3</v>
      </c>
      <c r="D244" s="331">
        <v>79928</v>
      </c>
      <c r="E244" s="331">
        <v>58393</v>
      </c>
      <c r="F244" s="331">
        <v>72103</v>
      </c>
      <c r="G244" s="331">
        <v>41552</v>
      </c>
      <c r="H244" s="331">
        <v>23334</v>
      </c>
      <c r="I244" s="331">
        <v>58178</v>
      </c>
    </row>
    <row r="245" spans="1:9">
      <c r="A245" s="233">
        <v>37801</v>
      </c>
      <c r="B245" s="3" t="s">
        <v>218</v>
      </c>
      <c r="C245" s="330">
        <v>6.3399999999999996E-5</v>
      </c>
      <c r="D245" s="331">
        <v>472</v>
      </c>
      <c r="E245" s="331">
        <v>256</v>
      </c>
      <c r="F245" s="331">
        <v>394</v>
      </c>
      <c r="G245" s="331">
        <v>162</v>
      </c>
      <c r="H245" s="331">
        <v>-20</v>
      </c>
      <c r="I245" s="331">
        <v>91</v>
      </c>
    </row>
    <row r="246" spans="1:9">
      <c r="A246" s="233">
        <v>37805</v>
      </c>
      <c r="B246" s="3" t="s">
        <v>219</v>
      </c>
      <c r="C246" s="330">
        <v>5.2039999999999996E-4</v>
      </c>
      <c r="D246" s="331">
        <v>6582</v>
      </c>
      <c r="E246" s="331">
        <v>4812</v>
      </c>
      <c r="F246" s="331">
        <v>5937</v>
      </c>
      <c r="G246" s="331">
        <v>2877</v>
      </c>
      <c r="H246" s="331">
        <v>1379</v>
      </c>
      <c r="I246" s="331">
        <v>2985</v>
      </c>
    </row>
    <row r="247" spans="1:9">
      <c r="A247" s="233">
        <v>37900</v>
      </c>
      <c r="B247" s="3" t="s">
        <v>220</v>
      </c>
      <c r="C247" s="330">
        <v>3.6102999999999999E-3</v>
      </c>
      <c r="D247" s="331">
        <v>43380</v>
      </c>
      <c r="E247" s="331">
        <v>31097</v>
      </c>
      <c r="F247" s="331">
        <v>38920</v>
      </c>
      <c r="G247" s="331">
        <v>19698</v>
      </c>
      <c r="H247" s="331">
        <v>9308</v>
      </c>
      <c r="I247" s="331">
        <v>20317</v>
      </c>
    </row>
    <row r="248" spans="1:9">
      <c r="A248" s="233">
        <v>37901</v>
      </c>
      <c r="B248" s="3" t="s">
        <v>221</v>
      </c>
      <c r="C248" s="330">
        <v>1.052E-4</v>
      </c>
      <c r="D248" s="331">
        <v>458</v>
      </c>
      <c r="E248" s="331">
        <v>100</v>
      </c>
      <c r="F248" s="331">
        <v>329</v>
      </c>
      <c r="G248" s="331">
        <v>102</v>
      </c>
      <c r="H248" s="331">
        <v>-201</v>
      </c>
      <c r="I248" s="331">
        <v>-64</v>
      </c>
    </row>
    <row r="249" spans="1:9">
      <c r="A249" s="233">
        <v>37905</v>
      </c>
      <c r="B249" s="3" t="s">
        <v>222</v>
      </c>
      <c r="C249" s="330">
        <v>4.0789999999999999E-4</v>
      </c>
      <c r="D249" s="331">
        <v>5869</v>
      </c>
      <c r="E249" s="331">
        <v>4481</v>
      </c>
      <c r="F249" s="331">
        <v>5367</v>
      </c>
      <c r="G249" s="331">
        <v>2320</v>
      </c>
      <c r="H249" s="331">
        <v>1146</v>
      </c>
      <c r="I249" s="331">
        <v>2654</v>
      </c>
    </row>
    <row r="250" spans="1:9">
      <c r="A250" s="233">
        <v>38000</v>
      </c>
      <c r="B250" s="3" t="s">
        <v>223</v>
      </c>
      <c r="C250" s="330">
        <v>6.0457999999999996E-3</v>
      </c>
      <c r="D250" s="331">
        <v>67346</v>
      </c>
      <c r="E250" s="331">
        <v>46778</v>
      </c>
      <c r="F250" s="331">
        <v>59871</v>
      </c>
      <c r="G250" s="331">
        <v>31464</v>
      </c>
      <c r="H250" s="331">
        <v>14064</v>
      </c>
      <c r="I250" s="331">
        <v>37391</v>
      </c>
    </row>
    <row r="251" spans="1:9">
      <c r="A251" s="233">
        <v>38005</v>
      </c>
      <c r="B251" s="3" t="s">
        <v>224</v>
      </c>
      <c r="C251" s="330">
        <v>1.2427E-3</v>
      </c>
      <c r="D251" s="331">
        <v>13843</v>
      </c>
      <c r="E251" s="331">
        <v>9615</v>
      </c>
      <c r="F251" s="331">
        <v>12308</v>
      </c>
      <c r="G251" s="331">
        <v>5441</v>
      </c>
      <c r="H251" s="331">
        <v>1865</v>
      </c>
      <c r="I251" s="331">
        <v>5553</v>
      </c>
    </row>
    <row r="252" spans="1:9">
      <c r="A252" s="233">
        <v>38100</v>
      </c>
      <c r="B252" s="3" t="s">
        <v>225</v>
      </c>
      <c r="C252" s="330">
        <v>2.6055000000000002E-3</v>
      </c>
      <c r="D252" s="331">
        <v>30557</v>
      </c>
      <c r="E252" s="331">
        <v>21693</v>
      </c>
      <c r="F252" s="331">
        <v>27336</v>
      </c>
      <c r="G252" s="331">
        <v>14674</v>
      </c>
      <c r="H252" s="331">
        <v>7175</v>
      </c>
      <c r="I252" s="331">
        <v>20032</v>
      </c>
    </row>
    <row r="253" spans="1:9">
      <c r="A253" s="233">
        <v>38105</v>
      </c>
      <c r="B253" s="3" t="s">
        <v>226</v>
      </c>
      <c r="C253" s="330">
        <v>5.1119999999999996E-4</v>
      </c>
      <c r="D253" s="331">
        <v>6575</v>
      </c>
      <c r="E253" s="331">
        <v>4836</v>
      </c>
      <c r="F253" s="331">
        <v>5943</v>
      </c>
      <c r="G253" s="331">
        <v>3043</v>
      </c>
      <c r="H253" s="331">
        <v>1572</v>
      </c>
      <c r="I253" s="331">
        <v>3888</v>
      </c>
    </row>
    <row r="254" spans="1:9">
      <c r="A254" s="233">
        <v>38200</v>
      </c>
      <c r="B254" s="3" t="s">
        <v>227</v>
      </c>
      <c r="C254" s="330">
        <v>2.3958999999999999E-3</v>
      </c>
      <c r="D254" s="331">
        <v>29624</v>
      </c>
      <c r="E254" s="331">
        <v>21473</v>
      </c>
      <c r="F254" s="331">
        <v>26662</v>
      </c>
      <c r="G254" s="331">
        <v>14230</v>
      </c>
      <c r="H254" s="331">
        <v>7335</v>
      </c>
      <c r="I254" s="331">
        <v>19072</v>
      </c>
    </row>
    <row r="255" spans="1:9">
      <c r="A255" s="233">
        <v>38205</v>
      </c>
      <c r="B255" s="3" t="s">
        <v>228</v>
      </c>
      <c r="C255" s="330">
        <v>3.8160000000000001E-4</v>
      </c>
      <c r="D255" s="331">
        <v>4525</v>
      </c>
      <c r="E255" s="331">
        <v>3227</v>
      </c>
      <c r="F255" s="331">
        <v>4057</v>
      </c>
      <c r="G255" s="331">
        <v>1986</v>
      </c>
      <c r="H255" s="331">
        <v>888</v>
      </c>
      <c r="I255" s="331">
        <v>2335</v>
      </c>
    </row>
    <row r="256" spans="1:9">
      <c r="A256" s="233">
        <v>38210</v>
      </c>
      <c r="B256" s="3" t="s">
        <v>229</v>
      </c>
      <c r="C256" s="330">
        <v>9.3820000000000004E-4</v>
      </c>
      <c r="D256" s="331">
        <v>11030</v>
      </c>
      <c r="E256" s="331">
        <v>7838</v>
      </c>
      <c r="F256" s="331">
        <v>9870</v>
      </c>
      <c r="G256" s="331">
        <v>5607</v>
      </c>
      <c r="H256" s="331">
        <v>2907</v>
      </c>
      <c r="I256" s="331">
        <v>7227</v>
      </c>
    </row>
    <row r="257" spans="1:9">
      <c r="A257" s="233">
        <v>38300</v>
      </c>
      <c r="B257" s="3" t="s">
        <v>230</v>
      </c>
      <c r="C257" s="330">
        <v>1.9418E-3</v>
      </c>
      <c r="D257" s="331">
        <v>22734</v>
      </c>
      <c r="E257" s="331">
        <v>16128</v>
      </c>
      <c r="F257" s="331">
        <v>20334</v>
      </c>
      <c r="G257" s="331">
        <v>11065</v>
      </c>
      <c r="H257" s="331">
        <v>5476</v>
      </c>
      <c r="I257" s="331">
        <v>13966</v>
      </c>
    </row>
    <row r="258" spans="1:9">
      <c r="A258" s="233">
        <v>38400</v>
      </c>
      <c r="B258" s="3" t="s">
        <v>231</v>
      </c>
      <c r="C258" s="330">
        <v>2.4868999999999998E-3</v>
      </c>
      <c r="D258" s="331">
        <v>28755</v>
      </c>
      <c r="E258" s="331">
        <v>20294</v>
      </c>
      <c r="F258" s="331">
        <v>25681</v>
      </c>
      <c r="G258" s="331">
        <v>13397</v>
      </c>
      <c r="H258" s="331">
        <v>6240</v>
      </c>
      <c r="I258" s="331">
        <v>15947</v>
      </c>
    </row>
    <row r="259" spans="1:9">
      <c r="A259" s="233">
        <v>38402</v>
      </c>
      <c r="B259" s="3" t="s">
        <v>232</v>
      </c>
      <c r="C259" s="330">
        <v>1.8599999999999999E-4</v>
      </c>
      <c r="D259" s="331">
        <v>744</v>
      </c>
      <c r="E259" s="331">
        <v>111</v>
      </c>
      <c r="F259" s="331">
        <v>512</v>
      </c>
      <c r="G259" s="331">
        <v>627</v>
      </c>
      <c r="H259" s="331">
        <v>92</v>
      </c>
      <c r="I259" s="331">
        <v>833</v>
      </c>
    </row>
    <row r="260" spans="1:9">
      <c r="A260" s="233">
        <v>38405</v>
      </c>
      <c r="B260" s="3" t="s">
        <v>233</v>
      </c>
      <c r="C260" s="330">
        <v>6.1830000000000001E-4</v>
      </c>
      <c r="D260" s="331">
        <v>7489</v>
      </c>
      <c r="E260" s="331">
        <v>5385</v>
      </c>
      <c r="F260" s="331">
        <v>6725</v>
      </c>
      <c r="G260" s="331">
        <v>4086</v>
      </c>
      <c r="H260" s="331">
        <v>2307</v>
      </c>
      <c r="I260" s="331">
        <v>4673</v>
      </c>
    </row>
    <row r="261" spans="1:9">
      <c r="A261" s="233">
        <v>38500</v>
      </c>
      <c r="B261" s="3" t="s">
        <v>234</v>
      </c>
      <c r="C261" s="330">
        <v>1.8744E-3</v>
      </c>
      <c r="D261" s="331">
        <v>22590</v>
      </c>
      <c r="E261" s="331">
        <v>16213</v>
      </c>
      <c r="F261" s="331">
        <v>20271</v>
      </c>
      <c r="G261" s="331">
        <v>10942</v>
      </c>
      <c r="H261" s="331">
        <v>5547</v>
      </c>
      <c r="I261" s="331">
        <v>13139</v>
      </c>
    </row>
    <row r="262" spans="1:9">
      <c r="A262" s="233">
        <v>38600</v>
      </c>
      <c r="B262" s="3" t="s">
        <v>235</v>
      </c>
      <c r="C262" s="330">
        <v>2.3265E-3</v>
      </c>
      <c r="D262" s="331">
        <v>29079</v>
      </c>
      <c r="E262" s="331">
        <v>21164</v>
      </c>
      <c r="F262" s="331">
        <v>26205</v>
      </c>
      <c r="G262" s="331">
        <v>14072</v>
      </c>
      <c r="H262" s="331">
        <v>7376</v>
      </c>
      <c r="I262" s="331">
        <v>19042</v>
      </c>
    </row>
    <row r="263" spans="1:9">
      <c r="A263" s="233">
        <v>38601</v>
      </c>
      <c r="B263" s="3" t="s">
        <v>236</v>
      </c>
      <c r="C263" s="330">
        <v>3.6000000000000001E-5</v>
      </c>
      <c r="D263" s="331">
        <v>256</v>
      </c>
      <c r="E263" s="331">
        <v>134</v>
      </c>
      <c r="F263" s="331">
        <v>213</v>
      </c>
      <c r="G263" s="331">
        <v>142</v>
      </c>
      <c r="H263" s="331">
        <v>38</v>
      </c>
      <c r="I263" s="331">
        <v>161</v>
      </c>
    </row>
    <row r="264" spans="1:9">
      <c r="A264" s="233">
        <v>38602</v>
      </c>
      <c r="B264" s="3" t="s">
        <v>237</v>
      </c>
      <c r="C264" s="330">
        <v>2.1670000000000001E-4</v>
      </c>
      <c r="D264" s="331">
        <v>2098</v>
      </c>
      <c r="E264" s="331">
        <v>1361</v>
      </c>
      <c r="F264" s="331">
        <v>1834</v>
      </c>
      <c r="G264" s="331">
        <v>1157</v>
      </c>
      <c r="H264" s="331">
        <v>533</v>
      </c>
      <c r="I264" s="331">
        <v>1204</v>
      </c>
    </row>
    <row r="265" spans="1:9">
      <c r="A265" s="233">
        <v>38605</v>
      </c>
      <c r="B265" s="3" t="s">
        <v>238</v>
      </c>
      <c r="C265" s="330">
        <v>6.5649999999999997E-4</v>
      </c>
      <c r="D265" s="331">
        <v>8621</v>
      </c>
      <c r="E265" s="331">
        <v>6388</v>
      </c>
      <c r="F265" s="331">
        <v>7813</v>
      </c>
      <c r="G265" s="331">
        <v>3860</v>
      </c>
      <c r="H265" s="331">
        <v>1971</v>
      </c>
      <c r="I265" s="331">
        <v>4138</v>
      </c>
    </row>
    <row r="266" spans="1:9">
      <c r="A266" s="233">
        <v>38610</v>
      </c>
      <c r="B266" s="3" t="s">
        <v>239</v>
      </c>
      <c r="C266" s="330">
        <v>5.7859999999999997E-4</v>
      </c>
      <c r="D266" s="331">
        <v>5632</v>
      </c>
      <c r="E266" s="331">
        <v>3664</v>
      </c>
      <c r="F266" s="331">
        <v>4919</v>
      </c>
      <c r="G266" s="331">
        <v>2117</v>
      </c>
      <c r="H266" s="331">
        <v>452</v>
      </c>
      <c r="I266" s="331">
        <v>2137</v>
      </c>
    </row>
    <row r="267" spans="1:9">
      <c r="A267" s="233">
        <v>38620</v>
      </c>
      <c r="B267" s="3" t="s">
        <v>240</v>
      </c>
      <c r="C267" s="330">
        <v>3.969E-4</v>
      </c>
      <c r="D267" s="331">
        <v>4996</v>
      </c>
      <c r="E267" s="331">
        <v>3646</v>
      </c>
      <c r="F267" s="331">
        <v>4508</v>
      </c>
      <c r="G267" s="331">
        <v>2278</v>
      </c>
      <c r="H267" s="331">
        <v>1136</v>
      </c>
      <c r="I267" s="331">
        <v>2667</v>
      </c>
    </row>
    <row r="268" spans="1:9">
      <c r="A268" s="233">
        <v>38700</v>
      </c>
      <c r="B268" s="3" t="s">
        <v>241</v>
      </c>
      <c r="C268" s="330">
        <v>7.45E-4</v>
      </c>
      <c r="D268" s="331">
        <v>8342</v>
      </c>
      <c r="E268" s="331">
        <v>5808</v>
      </c>
      <c r="F268" s="331">
        <v>7425</v>
      </c>
      <c r="G268" s="331">
        <v>3601</v>
      </c>
      <c r="H268" s="331">
        <v>1457</v>
      </c>
      <c r="I268" s="331">
        <v>4375</v>
      </c>
    </row>
    <row r="269" spans="1:9">
      <c r="A269" s="233">
        <v>38701</v>
      </c>
      <c r="B269" s="3" t="s">
        <v>242</v>
      </c>
      <c r="C269" s="330">
        <v>5.8699999999999997E-5</v>
      </c>
      <c r="D269" s="331">
        <v>503</v>
      </c>
      <c r="E269" s="331">
        <v>303</v>
      </c>
      <c r="F269" s="331">
        <v>432</v>
      </c>
      <c r="G269" s="331">
        <v>174</v>
      </c>
      <c r="H269" s="331">
        <v>5</v>
      </c>
      <c r="I269" s="331">
        <v>-1</v>
      </c>
    </row>
    <row r="270" spans="1:9">
      <c r="A270" s="233">
        <v>38800</v>
      </c>
      <c r="B270" s="3" t="s">
        <v>243</v>
      </c>
      <c r="C270" s="330">
        <v>1.2851E-3</v>
      </c>
      <c r="D270" s="331">
        <v>14694</v>
      </c>
      <c r="E270" s="331">
        <v>10323</v>
      </c>
      <c r="F270" s="331">
        <v>13104</v>
      </c>
      <c r="G270" s="331">
        <v>6734</v>
      </c>
      <c r="H270" s="331">
        <v>3035</v>
      </c>
      <c r="I270" s="331">
        <v>7789</v>
      </c>
    </row>
    <row r="271" spans="1:9">
      <c r="A271" s="233">
        <v>38801</v>
      </c>
      <c r="B271" s="3" t="s">
        <v>244</v>
      </c>
      <c r="C271" s="330">
        <v>1.214E-4</v>
      </c>
      <c r="D271" s="331">
        <v>1085</v>
      </c>
      <c r="E271" s="331">
        <v>672</v>
      </c>
      <c r="F271" s="331">
        <v>935</v>
      </c>
      <c r="G271" s="331">
        <v>581</v>
      </c>
      <c r="H271" s="331">
        <v>232</v>
      </c>
      <c r="I271" s="331">
        <v>392</v>
      </c>
    </row>
    <row r="272" spans="1:9">
      <c r="A272" s="233">
        <v>38900</v>
      </c>
      <c r="B272" s="3" t="s">
        <v>245</v>
      </c>
      <c r="C272" s="330">
        <v>2.9859999999999999E-4</v>
      </c>
      <c r="D272" s="331">
        <v>3312</v>
      </c>
      <c r="E272" s="331">
        <v>2296</v>
      </c>
      <c r="F272" s="331">
        <v>2942</v>
      </c>
      <c r="G272" s="331">
        <v>1346</v>
      </c>
      <c r="H272" s="331">
        <v>487</v>
      </c>
      <c r="I272" s="331">
        <v>1419</v>
      </c>
    </row>
    <row r="273" spans="1:9">
      <c r="A273" s="233">
        <v>39000</v>
      </c>
      <c r="B273" s="3" t="s">
        <v>246</v>
      </c>
      <c r="C273" s="330">
        <v>1.28889E-2</v>
      </c>
      <c r="D273" s="331">
        <v>143923</v>
      </c>
      <c r="E273" s="331">
        <v>100075</v>
      </c>
      <c r="F273" s="331">
        <v>127995</v>
      </c>
      <c r="G273" s="331">
        <v>63205</v>
      </c>
      <c r="H273" s="331">
        <v>26111</v>
      </c>
      <c r="I273" s="331">
        <v>83643</v>
      </c>
    </row>
    <row r="274" spans="1:9">
      <c r="A274" s="233">
        <v>39100</v>
      </c>
      <c r="B274" s="3" t="s">
        <v>247</v>
      </c>
      <c r="C274" s="330">
        <v>1.5043000000000001E-3</v>
      </c>
      <c r="D274" s="331">
        <v>23583</v>
      </c>
      <c r="E274" s="331">
        <v>18466</v>
      </c>
      <c r="F274" s="331">
        <v>21726</v>
      </c>
      <c r="G274" s="331">
        <v>12232</v>
      </c>
      <c r="H274" s="331">
        <v>7903</v>
      </c>
      <c r="I274" s="331">
        <v>17731</v>
      </c>
    </row>
    <row r="275" spans="1:9">
      <c r="A275" s="233">
        <v>39101</v>
      </c>
      <c r="B275" s="3" t="s">
        <v>248</v>
      </c>
      <c r="C275" s="330">
        <v>2.5000000000000001E-4</v>
      </c>
      <c r="D275" s="331">
        <v>1772</v>
      </c>
      <c r="E275" s="331">
        <v>922</v>
      </c>
      <c r="F275" s="331">
        <v>1463</v>
      </c>
      <c r="G275" s="331">
        <v>635</v>
      </c>
      <c r="H275" s="331">
        <v>-85</v>
      </c>
      <c r="I275" s="331">
        <v>315</v>
      </c>
    </row>
    <row r="276" spans="1:9">
      <c r="A276" s="233">
        <v>39105</v>
      </c>
      <c r="B276" s="3" t="s">
        <v>249</v>
      </c>
      <c r="C276" s="330">
        <v>6.2600000000000004E-4</v>
      </c>
      <c r="D276" s="331">
        <v>10081</v>
      </c>
      <c r="E276" s="331">
        <v>7952</v>
      </c>
      <c r="F276" s="331">
        <v>9308</v>
      </c>
      <c r="G276" s="331">
        <v>4796</v>
      </c>
      <c r="H276" s="331">
        <v>2994</v>
      </c>
      <c r="I276" s="331">
        <v>5492</v>
      </c>
    </row>
    <row r="277" spans="1:9">
      <c r="A277" s="233">
        <v>39200</v>
      </c>
      <c r="B277" s="3" t="s">
        <v>354</v>
      </c>
      <c r="C277" s="330">
        <v>5.92238E-2</v>
      </c>
      <c r="D277" s="331">
        <v>594406</v>
      </c>
      <c r="E277" s="331">
        <v>392927</v>
      </c>
      <c r="F277" s="331">
        <v>521205</v>
      </c>
      <c r="G277" s="331">
        <v>254916</v>
      </c>
      <c r="H277" s="331">
        <v>84470</v>
      </c>
      <c r="I277" s="331">
        <v>261272</v>
      </c>
    </row>
    <row r="278" spans="1:9">
      <c r="A278" s="233">
        <v>39201</v>
      </c>
      <c r="B278" s="3" t="s">
        <v>250</v>
      </c>
      <c r="C278" s="330">
        <v>1.6689999999999999E-4</v>
      </c>
      <c r="D278" s="331">
        <v>1558</v>
      </c>
      <c r="E278" s="331">
        <v>991</v>
      </c>
      <c r="F278" s="331">
        <v>1351</v>
      </c>
      <c r="G278" s="331">
        <v>755</v>
      </c>
      <c r="H278" s="331">
        <v>275</v>
      </c>
      <c r="I278" s="331">
        <v>712</v>
      </c>
    </row>
    <row r="279" spans="1:9">
      <c r="A279" s="233">
        <v>39204</v>
      </c>
      <c r="B279" s="3" t="s">
        <v>251</v>
      </c>
      <c r="C279" s="330">
        <v>2.3360000000000001E-4</v>
      </c>
      <c r="D279" s="331">
        <v>1103</v>
      </c>
      <c r="E279" s="331">
        <v>308</v>
      </c>
      <c r="F279" s="331">
        <v>815</v>
      </c>
      <c r="G279" s="331">
        <v>366</v>
      </c>
      <c r="H279" s="331">
        <v>-306</v>
      </c>
      <c r="I279" s="331">
        <v>733</v>
      </c>
    </row>
    <row r="280" spans="1:9">
      <c r="A280" s="233">
        <v>39205</v>
      </c>
      <c r="B280" s="3" t="s">
        <v>252</v>
      </c>
      <c r="C280" s="330">
        <v>5.0277000000000004E-3</v>
      </c>
      <c r="D280" s="331">
        <v>52373</v>
      </c>
      <c r="E280" s="331">
        <v>35269</v>
      </c>
      <c r="F280" s="331">
        <v>46161</v>
      </c>
      <c r="G280" s="331">
        <v>19953</v>
      </c>
      <c r="H280" s="331">
        <v>5483</v>
      </c>
      <c r="I280" s="331">
        <v>19208</v>
      </c>
    </row>
    <row r="281" spans="1:9">
      <c r="A281" s="233">
        <v>39208</v>
      </c>
      <c r="B281" s="3" t="s">
        <v>355</v>
      </c>
      <c r="C281" s="330">
        <v>3.5429999999999999E-4</v>
      </c>
      <c r="D281" s="331">
        <v>3117</v>
      </c>
      <c r="E281" s="331">
        <v>1911</v>
      </c>
      <c r="F281" s="331">
        <v>2679</v>
      </c>
      <c r="G281" s="331">
        <v>1235</v>
      </c>
      <c r="H281" s="331">
        <v>215</v>
      </c>
      <c r="I281" s="331">
        <v>1311</v>
      </c>
    </row>
    <row r="282" spans="1:9">
      <c r="A282" s="233">
        <v>39209</v>
      </c>
      <c r="B282" s="3" t="s">
        <v>253</v>
      </c>
      <c r="C282" s="330">
        <v>1.772E-4</v>
      </c>
      <c r="D282" s="331">
        <v>1775</v>
      </c>
      <c r="E282" s="331">
        <v>1172</v>
      </c>
      <c r="F282" s="331">
        <v>1558</v>
      </c>
      <c r="G282" s="331">
        <v>645</v>
      </c>
      <c r="H282" s="331">
        <v>135</v>
      </c>
      <c r="I282" s="331">
        <v>382</v>
      </c>
    </row>
    <row r="283" spans="1:9">
      <c r="A283" s="233">
        <v>39220</v>
      </c>
      <c r="B283" s="3" t="s">
        <v>427</v>
      </c>
      <c r="C283" s="330">
        <v>5.5999999999999999E-5</v>
      </c>
      <c r="D283" s="331">
        <v>-133</v>
      </c>
      <c r="E283" s="331">
        <v>-324</v>
      </c>
      <c r="F283" s="331">
        <v>-202</v>
      </c>
      <c r="G283" s="331">
        <v>-478</v>
      </c>
      <c r="H283" s="331">
        <v>-639</v>
      </c>
      <c r="I283" s="331">
        <v>-433</v>
      </c>
    </row>
    <row r="284" spans="1:9">
      <c r="A284" s="233">
        <v>39300</v>
      </c>
      <c r="B284" s="3" t="s">
        <v>254</v>
      </c>
      <c r="C284" s="330">
        <v>5.6539999999999997E-4</v>
      </c>
      <c r="D284" s="331">
        <v>8948</v>
      </c>
      <c r="E284" s="331">
        <v>7024</v>
      </c>
      <c r="F284" s="331">
        <v>8250</v>
      </c>
      <c r="G284" s="331">
        <v>4710</v>
      </c>
      <c r="H284" s="331">
        <v>3083</v>
      </c>
      <c r="I284" s="331">
        <v>6766</v>
      </c>
    </row>
    <row r="285" spans="1:9">
      <c r="A285" s="233">
        <v>39301</v>
      </c>
      <c r="B285" s="3" t="s">
        <v>255</v>
      </c>
      <c r="C285" s="330">
        <v>3.4999999999999997E-5</v>
      </c>
      <c r="D285" s="331">
        <v>656</v>
      </c>
      <c r="E285" s="331">
        <v>537</v>
      </c>
      <c r="F285" s="331">
        <v>615</v>
      </c>
      <c r="G285" s="331">
        <v>207</v>
      </c>
      <c r="H285" s="331">
        <v>106</v>
      </c>
      <c r="I285" s="331">
        <v>120</v>
      </c>
    </row>
    <row r="286" spans="1:9">
      <c r="A286" s="233">
        <v>39400</v>
      </c>
      <c r="B286" s="3" t="s">
        <v>256</v>
      </c>
      <c r="C286" s="330">
        <v>3.9879999999999999E-4</v>
      </c>
      <c r="D286" s="331">
        <v>6485</v>
      </c>
      <c r="E286" s="331">
        <v>5129</v>
      </c>
      <c r="F286" s="331">
        <v>5989</v>
      </c>
      <c r="G286" s="331">
        <v>3567</v>
      </c>
      <c r="H286" s="331">
        <v>2419</v>
      </c>
      <c r="I286" s="331">
        <v>5200</v>
      </c>
    </row>
    <row r="287" spans="1:9">
      <c r="A287" s="233">
        <v>39401</v>
      </c>
      <c r="B287" s="3" t="s">
        <v>257</v>
      </c>
      <c r="C287" s="330">
        <v>4.797E-4</v>
      </c>
      <c r="D287" s="331">
        <v>2110</v>
      </c>
      <c r="E287" s="331">
        <v>478</v>
      </c>
      <c r="F287" s="331">
        <v>1520</v>
      </c>
      <c r="G287" s="331">
        <v>286</v>
      </c>
      <c r="H287" s="331">
        <v>-1095</v>
      </c>
      <c r="I287" s="331">
        <v>-1028</v>
      </c>
    </row>
    <row r="288" spans="1:9">
      <c r="A288" s="233">
        <v>39500</v>
      </c>
      <c r="B288" s="3" t="s">
        <v>258</v>
      </c>
      <c r="C288" s="330">
        <v>1.7958E-3</v>
      </c>
      <c r="D288" s="331">
        <v>18058</v>
      </c>
      <c r="E288" s="331">
        <v>11949</v>
      </c>
      <c r="F288" s="331">
        <v>15837</v>
      </c>
      <c r="G288" s="331">
        <v>7650</v>
      </c>
      <c r="H288" s="331">
        <v>2482</v>
      </c>
      <c r="I288" s="331">
        <v>8847</v>
      </c>
    </row>
    <row r="289" spans="1:9">
      <c r="A289" s="233">
        <v>39501</v>
      </c>
      <c r="B289" s="3" t="s">
        <v>259</v>
      </c>
      <c r="C289" s="330">
        <v>5.0899999999999997E-5</v>
      </c>
      <c r="D289" s="331">
        <v>617</v>
      </c>
      <c r="E289" s="331">
        <v>444</v>
      </c>
      <c r="F289" s="331">
        <v>554</v>
      </c>
      <c r="G289" s="331">
        <v>192</v>
      </c>
      <c r="H289" s="331">
        <v>46</v>
      </c>
      <c r="I289" s="331">
        <v>186</v>
      </c>
    </row>
    <row r="290" spans="1:9">
      <c r="A290" s="233">
        <v>39600</v>
      </c>
      <c r="B290" s="3" t="s">
        <v>260</v>
      </c>
      <c r="C290" s="330">
        <v>5.1310000000000001E-3</v>
      </c>
      <c r="D290" s="331">
        <v>61759</v>
      </c>
      <c r="E290" s="331">
        <v>44304</v>
      </c>
      <c r="F290" s="331">
        <v>55416</v>
      </c>
      <c r="G290" s="331">
        <v>30431</v>
      </c>
      <c r="H290" s="331">
        <v>15664</v>
      </c>
      <c r="I290" s="331">
        <v>43100</v>
      </c>
    </row>
    <row r="291" spans="1:9">
      <c r="A291" s="233">
        <v>39605</v>
      </c>
      <c r="B291" s="3" t="s">
        <v>261</v>
      </c>
      <c r="C291" s="330">
        <v>8.4279999999999999E-4</v>
      </c>
      <c r="D291" s="331">
        <v>9449</v>
      </c>
      <c r="E291" s="331">
        <v>6582</v>
      </c>
      <c r="F291" s="331">
        <v>8407</v>
      </c>
      <c r="G291" s="331">
        <v>4392</v>
      </c>
      <c r="H291" s="331">
        <v>1966</v>
      </c>
      <c r="I291" s="331">
        <v>4503</v>
      </c>
    </row>
    <row r="292" spans="1:9">
      <c r="A292" s="233">
        <v>39700</v>
      </c>
      <c r="B292" s="3" t="s">
        <v>262</v>
      </c>
      <c r="C292" s="330">
        <v>2.9989000000000001E-3</v>
      </c>
      <c r="D292" s="331">
        <v>35635</v>
      </c>
      <c r="E292" s="331">
        <v>25433</v>
      </c>
      <c r="F292" s="331">
        <v>31925</v>
      </c>
      <c r="G292" s="331">
        <v>15773</v>
      </c>
      <c r="H292" s="331">
        <v>7142</v>
      </c>
      <c r="I292" s="331">
        <v>19529</v>
      </c>
    </row>
    <row r="293" spans="1:9">
      <c r="A293" s="233">
        <v>39703</v>
      </c>
      <c r="B293" s="3" t="s">
        <v>263</v>
      </c>
      <c r="C293" s="330">
        <v>2.2770000000000001E-4</v>
      </c>
      <c r="D293" s="331">
        <v>945</v>
      </c>
      <c r="E293" s="331">
        <v>171</v>
      </c>
      <c r="F293" s="331">
        <v>665</v>
      </c>
      <c r="G293" s="331">
        <v>508</v>
      </c>
      <c r="H293" s="331">
        <v>-147</v>
      </c>
      <c r="I293" s="331">
        <v>386</v>
      </c>
    </row>
    <row r="294" spans="1:9">
      <c r="A294" s="233">
        <v>39705</v>
      </c>
      <c r="B294" s="3" t="s">
        <v>264</v>
      </c>
      <c r="C294" s="330">
        <v>7.5719999999999997E-4</v>
      </c>
      <c r="D294" s="331">
        <v>8908</v>
      </c>
      <c r="E294" s="331">
        <v>6332</v>
      </c>
      <c r="F294" s="331">
        <v>7972</v>
      </c>
      <c r="G294" s="331">
        <v>3882</v>
      </c>
      <c r="H294" s="331">
        <v>1703</v>
      </c>
      <c r="I294" s="331">
        <v>4881</v>
      </c>
    </row>
    <row r="295" spans="1:9">
      <c r="A295" s="233">
        <v>39800</v>
      </c>
      <c r="B295" s="3" t="s">
        <v>265</v>
      </c>
      <c r="C295" s="330">
        <v>3.2705999999999998E-3</v>
      </c>
      <c r="D295" s="331">
        <v>40995</v>
      </c>
      <c r="E295" s="331">
        <v>29869</v>
      </c>
      <c r="F295" s="331">
        <v>36953</v>
      </c>
      <c r="G295" s="331">
        <v>21124</v>
      </c>
      <c r="H295" s="331">
        <v>11711</v>
      </c>
      <c r="I295" s="331">
        <v>26519</v>
      </c>
    </row>
    <row r="296" spans="1:9">
      <c r="A296" s="233">
        <v>39805</v>
      </c>
      <c r="B296" s="3" t="s">
        <v>266</v>
      </c>
      <c r="C296" s="330">
        <v>3.9399999999999998E-4</v>
      </c>
      <c r="D296" s="331">
        <v>5164</v>
      </c>
      <c r="E296" s="331">
        <v>3824</v>
      </c>
      <c r="F296" s="331">
        <v>4675</v>
      </c>
      <c r="G296" s="331">
        <v>2184</v>
      </c>
      <c r="H296" s="331">
        <v>1050</v>
      </c>
      <c r="I296" s="331">
        <v>2731</v>
      </c>
    </row>
    <row r="297" spans="1:9">
      <c r="A297" s="233">
        <v>39900</v>
      </c>
      <c r="B297" s="3" t="s">
        <v>267</v>
      </c>
      <c r="C297" s="330">
        <v>1.6151E-3</v>
      </c>
      <c r="D297" s="331">
        <v>20921</v>
      </c>
      <c r="E297" s="331">
        <v>15426</v>
      </c>
      <c r="F297" s="331">
        <v>18928</v>
      </c>
      <c r="G297" s="331">
        <v>10241</v>
      </c>
      <c r="H297" s="331">
        <v>5593</v>
      </c>
      <c r="I297" s="331">
        <v>13762</v>
      </c>
    </row>
    <row r="298" spans="1:9">
      <c r="A298" s="233">
        <v>51000</v>
      </c>
      <c r="B298" s="3" t="s">
        <v>332</v>
      </c>
      <c r="C298" s="330">
        <v>2.4651099999999999E-2</v>
      </c>
      <c r="D298" s="331">
        <v>341521</v>
      </c>
      <c r="E298" s="331">
        <v>257658</v>
      </c>
      <c r="F298" s="331">
        <v>311049</v>
      </c>
      <c r="G298" s="331">
        <v>156184</v>
      </c>
      <c r="H298" s="331">
        <v>85238</v>
      </c>
      <c r="I298" s="331">
        <v>195474</v>
      </c>
    </row>
    <row r="299" spans="1:9">
      <c r="A299" s="233">
        <v>51000.2</v>
      </c>
      <c r="B299" s="3" t="s">
        <v>333</v>
      </c>
      <c r="C299" s="330">
        <v>5.66E-5</v>
      </c>
      <c r="D299" s="331">
        <v>305</v>
      </c>
      <c r="E299" s="331">
        <v>113</v>
      </c>
      <c r="F299" s="331">
        <v>238</v>
      </c>
      <c r="G299" s="331">
        <v>9</v>
      </c>
      <c r="H299" s="331">
        <v>-154</v>
      </c>
      <c r="I299" s="331">
        <v>-345</v>
      </c>
    </row>
    <row r="300" spans="1:9">
      <c r="A300" s="233">
        <v>51000.3</v>
      </c>
      <c r="B300" s="3" t="s">
        <v>334</v>
      </c>
      <c r="C300" s="330">
        <v>7.1469999999999997E-4</v>
      </c>
      <c r="D300" s="331">
        <v>7625</v>
      </c>
      <c r="E300" s="331">
        <v>5194</v>
      </c>
      <c r="F300" s="331">
        <v>6741</v>
      </c>
      <c r="G300" s="331">
        <v>3726</v>
      </c>
      <c r="H300" s="331">
        <v>1669</v>
      </c>
      <c r="I300" s="331">
        <v>4267</v>
      </c>
    </row>
    <row r="301" spans="1:9">
      <c r="A301" s="233"/>
      <c r="C301" s="332"/>
    </row>
    <row r="302" spans="1:9" s="334" customFormat="1">
      <c r="A302" s="333" t="s">
        <v>428</v>
      </c>
      <c r="B302" s="334" t="s">
        <v>428</v>
      </c>
      <c r="C302" s="335">
        <v>0.99999999999999989</v>
      </c>
      <c r="D302" s="336">
        <v>10941991</v>
      </c>
      <c r="E302" s="336">
        <v>7539986</v>
      </c>
      <c r="F302" s="336">
        <v>9705990</v>
      </c>
      <c r="G302" s="336">
        <v>4776988</v>
      </c>
      <c r="H302" s="336">
        <v>1898990</v>
      </c>
      <c r="I302" s="336">
        <v>5315099</v>
      </c>
    </row>
  </sheetData>
  <pageMargins left="0.25" right="0.25" top="0.75" bottom="0.75" header="0.3" footer="0.3"/>
  <pageSetup scale="65" orientation="landscape" horizontalDpi="300" verticalDpi="300" r:id="rId1"/>
  <headerFooter>
    <oddHeader>&amp;C&amp;"-,Bold"&amp;20Appendix C:  Allocation of Deferred Inflows and Outflows - Total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mageCreateDate xmlns="F649DC96-43A9-4905-BB6F-345F046C23DB" xsi:nil="true"/>
    <PublishingExpirationDate xmlns="http://schemas.microsoft.com/sharepoint/v3" xsi:nil="true"/>
    <PublishingStartDate xmlns="http://schemas.microsoft.com/sharepoint/v3" xsi:nil="true"/>
    <wic_System_Copyright xmlns="http://schemas.microsoft.com/sharepoint/v3/fields" xsi:nil="true"/>
    <_dlc_DocId xmlns="1b9e605d-6da6-421e-84a6-6502d598475a">SZA3YSNECVJS-888571302-34</_dlc_DocId>
    <_dlc_DocIdUrl xmlns="1b9e605d-6da6-421e-84a6-6502d598475a">
      <Url>https://compass.nctreasurer.com/wcr/_layouts/15/DocIdRedir.aspx?ID=SZA3YSNECVJS-888571302-34</Url>
      <Description>SZA3YSNECVJS-888571302-34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Image" ma:contentTypeID="0x0101009148F5A04DDD49CBA7127AADA5FB792B00AADE34325A8B49CDA8BB4DB53328F21400DF16A982947D7E44B3C8BBDC0CAE0270" ma:contentTypeVersion="1" ma:contentTypeDescription="Upload an image." ma:contentTypeScope="" ma:versionID="a5e6dcce723c6f142d1e5000ea05c79a">
  <xsd:schema xmlns:xsd="http://www.w3.org/2001/XMLSchema" xmlns:xs="http://www.w3.org/2001/XMLSchema" xmlns:p="http://schemas.microsoft.com/office/2006/metadata/properties" xmlns:ns1="http://schemas.microsoft.com/sharepoint/v3" xmlns:ns2="F649DC96-43A9-4905-BB6F-345F046C23DB" xmlns:ns3="http://schemas.microsoft.com/sharepoint/v3/fields" xmlns:ns4="1b9e605d-6da6-421e-84a6-6502d598475a" targetNamespace="http://schemas.microsoft.com/office/2006/metadata/properties" ma:root="true" ma:fieldsID="13241a95f717d38e971ee3a7879d40e5" ns1:_="" ns2:_="" ns3:_="" ns4:_="">
    <xsd:import namespace="http://schemas.microsoft.com/sharepoint/v3"/>
    <xsd:import namespace="F649DC96-43A9-4905-BB6F-345F046C23DB"/>
    <xsd:import namespace="http://schemas.microsoft.com/sharepoint/v3/fields"/>
    <xsd:import namespace="1b9e605d-6da6-421e-84a6-6502d598475a"/>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4:_dlc_DocId" minOccurs="0"/>
                <xsd:element ref="ns4:_dlc_DocIdUrl" minOccurs="0"/>
                <xsd:element ref="ns4: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Path" ma:hidden="true" ma:list="Docs" ma:internalName="FileRef" ma:readOnly="true" ma:showField="FullUrl">
      <xsd:simpleType>
        <xsd:restriction base="dms:Lookup"/>
      </xsd:simpleType>
    </xsd:element>
    <xsd:element name="File_x0020_Type" ma:index="9" nillable="true" ma:displayName="File Type" ma:hidden="true" ma:internalName="File_x0020_Type" ma:readOnly="true">
      <xsd:simpleType>
        <xsd:restriction base="dms:Text"/>
      </xsd:simpleType>
    </xsd:element>
    <xsd:element name="HTML_x0020_File_x0020_Type" ma:index="10" nillable="true" ma:displayName="HTML File Type" ma:hidden="true" ma:internalName="HTML_x0020_File_x0020_Type" ma:readOnly="true">
      <xsd:simpleType>
        <xsd:restriction base="dms:Text"/>
      </xsd:simpleType>
    </xsd:element>
    <xsd:element name="FSObjType" ma:index="11" nillable="true" ma:displayName="Item Type" ma:hidden="true" ma:list="Docs" ma:internalName="FSObjType" ma:readOnly="true" ma:showField="FSType">
      <xsd:simpleType>
        <xsd:restriction base="dms:Lookup"/>
      </xsd:simpleType>
    </xsd:element>
    <xsd:element name="PublishingStartDate" ma:index="30" nillable="true" ma:displayName="Scheduling Start Date" ma:internalName="PublishingStartDate">
      <xsd:simpleType>
        <xsd:restriction base="dms:Unknown"/>
      </xsd:simpleType>
    </xsd:element>
    <xsd:element name="PublishingExpirationDate" ma:index="31"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49DC96-43A9-4905-BB6F-345F046C23DB" elementFormDefault="qualified">
    <xsd:import namespace="http://schemas.microsoft.com/office/2006/documentManagement/types"/>
    <xsd:import namespace="http://schemas.microsoft.com/office/infopath/2007/PartnerControls"/>
    <xsd:element name="ThumbnailExists" ma:index="18" nillable="true" ma:displayName="Thumbnail Exists" ma:default="FALSE" ma:hidden="true" ma:internalName="ThumbnailExists" ma:readOnly="true">
      <xsd:simpleType>
        <xsd:restriction base="dms:Boolean"/>
      </xsd:simpleType>
    </xsd:element>
    <xsd:element name="PreviewExists" ma:index="19" nillable="true" ma:displayName="Preview Exists" ma:default="FALSE" ma:hidden="true" ma:internalName="PreviewExists" ma:readOnly="true">
      <xsd:simpleType>
        <xsd:restriction base="dms:Boolean"/>
      </xsd:simpleType>
    </xsd:element>
    <xsd:element name="ImageWidth" ma:index="20" nillable="true" ma:displayName="Width" ma:internalName="ImageWidth" ma:readOnly="true">
      <xsd:simpleType>
        <xsd:restriction base="dms:Unknown"/>
      </xsd:simpleType>
    </xsd:element>
    <xsd:element name="ImageHeight" ma:index="22" nillable="true" ma:displayName="Height" ma:internalName="ImageHeight" ma:readOnly="true">
      <xsd:simpleType>
        <xsd:restriction base="dms:Unknown"/>
      </xsd:simpleType>
    </xsd:element>
    <xsd:element name="ImageCreateDate" ma:index="25" nillable="true" ma:displayName="Date Picture Tak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e605d-6da6-421e-84a6-6502d598475a" elementFormDefault="qualified">
    <xsd:import namespace="http://schemas.microsoft.com/office/2006/documentManagement/types"/>
    <xsd:import namespace="http://schemas.microsoft.com/office/infopath/2007/PartnerControls"/>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3"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4076127-00E2-4970-8C98-5D83A037350C}">
  <ds:schemaRefs>
    <ds:schemaRef ds:uri="http://schemas.microsoft.com/sharepoint/v3/contenttype/forms"/>
  </ds:schemaRefs>
</ds:datastoreItem>
</file>

<file path=customXml/itemProps2.xml><?xml version="1.0" encoding="utf-8"?>
<ds:datastoreItem xmlns:ds="http://schemas.openxmlformats.org/officeDocument/2006/customXml" ds:itemID="{D98A7471-F53B-449F-8665-C563C160D6EF}">
  <ds:schemaRefs>
    <ds:schemaRef ds:uri="http://schemas.microsoft.com/office/2006/documentManagement/types"/>
    <ds:schemaRef ds:uri="http://purl.org/dc/elements/1.1/"/>
    <ds:schemaRef ds:uri="http://schemas.microsoft.com/office/infopath/2007/PartnerControls"/>
    <ds:schemaRef ds:uri="F649DC96-43A9-4905-BB6F-345F046C23DB"/>
    <ds:schemaRef ds:uri="http://purl.org/dc/dcmitype/"/>
    <ds:schemaRef ds:uri="http://schemas.openxmlformats.org/package/2006/metadata/core-properties"/>
    <ds:schemaRef ds:uri="http://purl.org/dc/terms/"/>
    <ds:schemaRef ds:uri="1b9e605d-6da6-421e-84a6-6502d598475a"/>
    <ds:schemaRef ds:uri="http://schemas.microsoft.com/sharepoint/v3/fields"/>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AFA7998-B7FD-4363-926E-A9A67DFBF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49DC96-43A9-4905-BB6F-345F046C23DB"/>
    <ds:schemaRef ds:uri="http://schemas.microsoft.com/sharepoint/v3/fields"/>
    <ds:schemaRef ds:uri="1b9e605d-6da6-421e-84a6-6502d59847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3A034C8-6797-4C93-A220-BA52624C1D1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Info</vt:lpstr>
      <vt:lpstr>JE Template</vt:lpstr>
      <vt:lpstr>2022 Summary</vt:lpstr>
      <vt:lpstr>2021 Summary</vt:lpstr>
      <vt:lpstr>2020 Summary</vt:lpstr>
      <vt:lpstr>DIPNC Contributions 2021</vt:lpstr>
      <vt:lpstr>DIPNC Contributions 2020</vt:lpstr>
      <vt:lpstr>DIPNC Contributions 2019</vt:lpstr>
      <vt:lpstr>Deferred Amortization</vt:lpstr>
      <vt:lpstr>'2021 Summary'!Print_Area</vt:lpstr>
      <vt:lpstr>'2020 Summary'!Print_Titles</vt:lpstr>
      <vt:lpstr>'2021 Summary'!Print_Titles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Tarlton</dc:creator>
  <cp:keywords/>
  <dc:description/>
  <cp:lastModifiedBy>Brenda Thornton</cp:lastModifiedBy>
  <cp:lastPrinted>2016-02-17T19:22:39Z</cp:lastPrinted>
  <dcterms:created xsi:type="dcterms:W3CDTF">2015-01-07T18:39:17Z</dcterms:created>
  <dcterms:modified xsi:type="dcterms:W3CDTF">2022-06-28T10:27:46Z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0x0101009148F5A04DDD49CBA7127AADA5FB792B00AADE34325A8B49CDA8BB4DB53328F21400DF16A982947D7E44B3C8BBDC0CAE0270</vt:lpwstr>
  </property>
  <property fmtid="{D5CDD505-2E9C-101B-9397-08002B2CF9AE}" pid="3" name="_dlc_DocIdItemGuid">
    <vt:lpwstr>9ecc92ba-a678-4052-bd1d-46227da71360</vt:lpwstr>
  </property>
</Properties>
</file>